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ktagder.sharepoint.com/teams/NyeOFA/Shared Documents/General/Økonomi - Budsjett og regnskap - Rapportering/Årsregnskap og årsberetning 2025/"/>
    </mc:Choice>
  </mc:AlternateContent>
  <xr:revisionPtr revIDLastSave="7" documentId="8_{9B7EA4B2-6ECE-4012-97AD-ADA9423CFC31}" xr6:coauthVersionLast="47" xr6:coauthVersionMax="47" xr10:uidLastSave="{C606CF67-6B88-46A8-94FB-0FC152236A28}"/>
  <bookViews>
    <workbookView xWindow="-120" yWindow="-120" windowWidth="38640" windowHeight="15720" xr2:uid="{83B06945-4B19-4323-949F-1B1CD5735BD1}"/>
  </bookViews>
  <sheets>
    <sheet name="Økonomisk oversikt drift" sheetId="1" r:id="rId1"/>
    <sheet name="Bevigningsoversikt investering" sheetId="2" r:id="rId2"/>
    <sheet name="Balanseregnskap" sheetId="3" r:id="rId3"/>
    <sheet name="Note 1" sheetId="4" r:id="rId4"/>
    <sheet name="Note 2" sheetId="5" r:id="rId5"/>
    <sheet name="Note 3" sheetId="6" r:id="rId6"/>
    <sheet name="Note 4" sheetId="8" r:id="rId7"/>
    <sheet name="Note 5" sheetId="7" r:id="rId8"/>
    <sheet name="Note 6" sheetId="9" r:id="rId9"/>
    <sheet name="Note 7" sheetId="10" r:id="rId10"/>
    <sheet name="Note 8" sheetId="11" r:id="rId11"/>
    <sheet name="Note 9" sheetId="12" r:id="rId12"/>
    <sheet name="Note 10" sheetId="13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5" l="1"/>
  <c r="D10" i="3"/>
  <c r="E43" i="3"/>
  <c r="E38" i="3"/>
  <c r="E34" i="3"/>
  <c r="E30" i="3"/>
  <c r="E25" i="3"/>
  <c r="E23" i="3"/>
  <c r="E18" i="3"/>
  <c r="E10" i="3"/>
  <c r="E7" i="3"/>
  <c r="D10" i="13"/>
  <c r="C10" i="13"/>
  <c r="D8" i="12"/>
  <c r="C8" i="12"/>
  <c r="D8" i="11"/>
  <c r="C8" i="11"/>
  <c r="D7" i="3" l="1"/>
  <c r="E16" i="3"/>
  <c r="E48" i="3"/>
  <c r="D48" i="3"/>
  <c r="E42" i="3"/>
  <c r="D43" i="3"/>
  <c r="D42" i="3" s="1"/>
  <c r="D30" i="3"/>
  <c r="D34" i="3"/>
  <c r="D38" i="3"/>
  <c r="D23" i="3"/>
  <c r="D18" i="3"/>
  <c r="F32" i="2"/>
  <c r="F20" i="2"/>
  <c r="F10" i="2"/>
  <c r="F36" i="1"/>
  <c r="F26" i="1"/>
  <c r="F19" i="1"/>
  <c r="F13" i="1"/>
  <c r="D10" i="2"/>
  <c r="E10" i="2"/>
  <c r="E33" i="2" s="1"/>
  <c r="C10" i="2"/>
  <c r="D20" i="2"/>
  <c r="E20" i="2"/>
  <c r="C20" i="2"/>
  <c r="D32" i="2"/>
  <c r="E32" i="2"/>
  <c r="C32" i="2"/>
  <c r="D13" i="1"/>
  <c r="E13" i="1"/>
  <c r="D19" i="1"/>
  <c r="E19" i="1"/>
  <c r="D26" i="1"/>
  <c r="E26" i="1"/>
  <c r="D36" i="1"/>
  <c r="E36" i="1"/>
  <c r="C36" i="1"/>
  <c r="C26" i="1"/>
  <c r="C19" i="1"/>
  <c r="C13" i="1"/>
  <c r="D33" i="2" l="1"/>
  <c r="C33" i="2"/>
  <c r="D6" i="3"/>
  <c r="E6" i="3"/>
  <c r="E27" i="3" s="1"/>
  <c r="E29" i="3"/>
  <c r="E54" i="3" s="1"/>
  <c r="D29" i="3"/>
  <c r="D54" i="3" s="1"/>
  <c r="D16" i="3"/>
  <c r="F33" i="2"/>
  <c r="F20" i="1"/>
  <c r="F28" i="1" s="1"/>
  <c r="F37" i="1" s="1"/>
  <c r="C20" i="1"/>
  <c r="C28" i="1" s="1"/>
  <c r="C37" i="1" s="1"/>
  <c r="E20" i="1"/>
  <c r="E28" i="1" s="1"/>
  <c r="E37" i="1" s="1"/>
  <c r="D20" i="1"/>
  <c r="D28" i="1" s="1"/>
  <c r="D37" i="1" s="1"/>
  <c r="D27" i="3" l="1"/>
  <c r="B11" i="6" l="1"/>
  <c r="D19" i="10"/>
  <c r="E18" i="10"/>
  <c r="E17" i="10"/>
  <c r="D10" i="10"/>
  <c r="D32" i="9"/>
  <c r="D39" i="9" s="1"/>
  <c r="C32" i="9"/>
  <c r="C39" i="9" s="1"/>
  <c r="D7" i="7"/>
  <c r="C7" i="7"/>
  <c r="E19" i="8"/>
  <c r="C19" i="8"/>
  <c r="B32" i="6"/>
  <c r="D31" i="6"/>
  <c r="C31" i="6"/>
  <c r="B28" i="6"/>
  <c r="D26" i="6"/>
  <c r="B26" i="6"/>
  <c r="C26" i="6"/>
  <c r="B21" i="6"/>
  <c r="D19" i="6"/>
  <c r="B19" i="6"/>
  <c r="C19" i="6"/>
  <c r="B16" i="6"/>
  <c r="D14" i="6"/>
  <c r="C14" i="6" s="1"/>
  <c r="B14" i="6"/>
  <c r="D9" i="6"/>
  <c r="C9" i="6"/>
  <c r="D18" i="5"/>
  <c r="C18" i="5"/>
  <c r="D16" i="5"/>
  <c r="C16" i="5"/>
  <c r="D10" i="5"/>
  <c r="C10" i="5"/>
  <c r="D7" i="5"/>
  <c r="D12" i="5" s="1"/>
  <c r="C7" i="5"/>
  <c r="C11" i="5" s="1"/>
  <c r="E19" i="10" l="1"/>
  <c r="C12" i="5"/>
  <c r="C32" i="6"/>
  <c r="D32" i="6"/>
  <c r="D19" i="5"/>
  <c r="C19" i="5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<sst xmlns="http://schemas.openxmlformats.org/spreadsheetml/2006/main" count="352" uniqueCount="294">
  <si>
    <t>Årsregnskap 2025</t>
  </si>
  <si>
    <t>OFA IKS</t>
  </si>
  <si>
    <t>Økonomisk oversikt etter art - drift jf. §5-6 i forskrift om økonomiplan, årsbudsjett, årsregnskap og årsberetning for kommuner og fylkeskommuner mv</t>
  </si>
  <si>
    <t>Driftsregnskap</t>
  </si>
  <si>
    <t>Regnskap 2025</t>
  </si>
  <si>
    <t>Opprinnelig budsjett 2025</t>
  </si>
  <si>
    <t>Regulert budsjett 2025</t>
  </si>
  <si>
    <t>Regnskap 2024</t>
  </si>
  <si>
    <t>Rammetilskudd</t>
  </si>
  <si>
    <t>Inntekts- og formuesskatt</t>
  </si>
  <si>
    <t>Eiendomsskatt</t>
  </si>
  <si>
    <t>Andre skatteinntekter</t>
  </si>
  <si>
    <t>Andre overføringer og tilskudd fra staten</t>
  </si>
  <si>
    <t>Overføringer og tilskudd fra andre</t>
  </si>
  <si>
    <t>Brukerbetalinger</t>
  </si>
  <si>
    <t>Salgs- og leieinntekter</t>
  </si>
  <si>
    <t>Sum driftsinntekter</t>
  </si>
  <si>
    <t>Lønnsutgifter</t>
  </si>
  <si>
    <t>Sosiale utgifter</t>
  </si>
  <si>
    <t>Kjøp av varer og tjenester</t>
  </si>
  <si>
    <t>Overføringer og tilskudd til andre</t>
  </si>
  <si>
    <t>Avskrivninger</t>
  </si>
  <si>
    <t>Sum driftsutgifter</t>
  </si>
  <si>
    <t>BRUTTO DRIFTSRESULTAT</t>
  </si>
  <si>
    <t>Renteinntekter</t>
  </si>
  <si>
    <t>Utbytter</t>
  </si>
  <si>
    <t>Gevinster og tap på finansielle omløpsmidler</t>
  </si>
  <si>
    <t>Renteutgifter</t>
  </si>
  <si>
    <t>Avdrag på lån</t>
  </si>
  <si>
    <t>Netto finansutgifter</t>
  </si>
  <si>
    <t>Motpost avskrivninger</t>
  </si>
  <si>
    <t>NETTO DRIFTSRESULTAT</t>
  </si>
  <si>
    <t>Disponering eller dekning av netto driftsresultat:</t>
  </si>
  <si>
    <t>Overføring til investering</t>
  </si>
  <si>
    <t>Avsetninger til bundne driftsfond</t>
  </si>
  <si>
    <t>Bruk av bundne driftsfond</t>
  </si>
  <si>
    <t>Avsetninger til disposisjonsfond</t>
  </si>
  <si>
    <t xml:space="preserve"> </t>
  </si>
  <si>
    <t>Bruk av disposisjonsfond</t>
  </si>
  <si>
    <t>Dekning av tidligere års merforbruk</t>
  </si>
  <si>
    <t>Sum disponeringer eller dekning av netto driftsresultat</t>
  </si>
  <si>
    <t>Fremført til inndekning i senere år (merforbruk)</t>
  </si>
  <si>
    <t>Bevilgningsoversikter - investering jf. § 5-5 i forskrift om økonomiplan, årsbudsjett, årsregnskap og årsberetning for kommuner og fylkeskommuner mv</t>
  </si>
  <si>
    <t>Kapitalregnskap</t>
  </si>
  <si>
    <t>Investeringer i varige driftsmidler</t>
  </si>
  <si>
    <t>Tilskudd til andres investeringer</t>
  </si>
  <si>
    <t>Investeringer i aksjer og andeler i selskaper</t>
  </si>
  <si>
    <t>Utlån av egne midler</t>
  </si>
  <si>
    <t>Sum investeringsutgifter</t>
  </si>
  <si>
    <t>Kompensasjon for merverdiavgift</t>
  </si>
  <si>
    <t>Tilskudd fra andre</t>
  </si>
  <si>
    <t>Salg av varige driftsmidler</t>
  </si>
  <si>
    <t>Salg av finansielle anleggsmidler</t>
  </si>
  <si>
    <t>Utdeling fra selskaper</t>
  </si>
  <si>
    <t>Mottatte avdrag på utlån av egne midler</t>
  </si>
  <si>
    <t>Bruk av lån</t>
  </si>
  <si>
    <t>Utlån</t>
  </si>
  <si>
    <t>Kjøp av aksjer og andeler</t>
  </si>
  <si>
    <t>Sum investeringsinntekter</t>
  </si>
  <si>
    <t>Videreutlån</t>
  </si>
  <si>
    <t>Bruk av lån til videreutlån</t>
  </si>
  <si>
    <t>Avdrag på lån til videreutlån</t>
  </si>
  <si>
    <t>Mottatte avdrag på videreutlån</t>
  </si>
  <si>
    <t>Netto utgifter videreutlån</t>
  </si>
  <si>
    <t>Overføring fra drift</t>
  </si>
  <si>
    <t>Avsetninger til bundne investeringsfond</t>
  </si>
  <si>
    <t>Bruk av bundne investeringsfond</t>
  </si>
  <si>
    <t>Avsetninger til ubundet investeringsfond</t>
  </si>
  <si>
    <t>Bruk av ubundet investeringsfond</t>
  </si>
  <si>
    <t>Dekning av tidligere års udekket beløp</t>
  </si>
  <si>
    <t>Sum overføring fra drift og netto avsetninger</t>
  </si>
  <si>
    <t>Fremført til inndekning i senere år (udekket beløp)</t>
  </si>
  <si>
    <t>Balanseregnskapet jf. § 5-8 i forskrift om økonomiplan, årsbudsjett, årsregnskap og årsberetning for kommuner og fylkeskommuner mv</t>
  </si>
  <si>
    <t>Balanseregnskapet</t>
  </si>
  <si>
    <t>Note-henvisning</t>
  </si>
  <si>
    <t>Eiendeler</t>
  </si>
  <si>
    <t>Anleggsmidler</t>
  </si>
  <si>
    <t>Varige driftsmidler</t>
  </si>
  <si>
    <t xml:space="preserve">  Faste eiendommer og anlegg</t>
  </si>
  <si>
    <t xml:space="preserve">  Utstyr, maskiner og transportmidler</t>
  </si>
  <si>
    <t>Finansielle anleggsmidler</t>
  </si>
  <si>
    <t xml:space="preserve">  Aksjer og andeler</t>
  </si>
  <si>
    <t xml:space="preserve">  Obligasjoner</t>
  </si>
  <si>
    <t xml:space="preserve">  Utlån</t>
  </si>
  <si>
    <t>9</t>
  </si>
  <si>
    <t>Immaterielle eiendeler</t>
  </si>
  <si>
    <t>Pensjonsmidler</t>
  </si>
  <si>
    <t>Omløpsmidler</t>
  </si>
  <si>
    <t>Bankinnskudd og kontanter</t>
  </si>
  <si>
    <t>Finansielle omløpsmidler</t>
  </si>
  <si>
    <t xml:space="preserve">  Sertifikater</t>
  </si>
  <si>
    <t xml:space="preserve">  Derivater</t>
  </si>
  <si>
    <t>Kortsiktige fordringer</t>
  </si>
  <si>
    <t xml:space="preserve">  Kundefordringer</t>
  </si>
  <si>
    <t>5</t>
  </si>
  <si>
    <t xml:space="preserve">  Andre kortsiktige fordringer</t>
  </si>
  <si>
    <t xml:space="preserve">  Premieavvik</t>
  </si>
  <si>
    <t>SUM EIENDELER</t>
  </si>
  <si>
    <t>Egenkapital og gjeld</t>
  </si>
  <si>
    <t>Egenkapital</t>
  </si>
  <si>
    <t>Egenkapital drift</t>
  </si>
  <si>
    <t xml:space="preserve">  Disposisjonsfond</t>
  </si>
  <si>
    <t>3</t>
  </si>
  <si>
    <t xml:space="preserve">  Bundne driftsfond</t>
  </si>
  <si>
    <t xml:space="preserve">  Merforbruk i driftsregnskapet</t>
  </si>
  <si>
    <t>Egenkapital investering</t>
  </si>
  <si>
    <t xml:space="preserve">  Ubundet investeringsfond</t>
  </si>
  <si>
    <t xml:space="preserve">  Bundne investeringsfond</t>
  </si>
  <si>
    <t xml:space="preserve">  Udekket beløp i investeringsregnskapet</t>
  </si>
  <si>
    <t>Annen egenkapital</t>
  </si>
  <si>
    <t xml:space="preserve">  Kapitalkonto</t>
  </si>
  <si>
    <t>4</t>
  </si>
  <si>
    <t xml:space="preserve">  Prinsippendringer som påvirker arbeidskapitalen drift</t>
  </si>
  <si>
    <t xml:space="preserve">  Prinsippendringer som påvirker arbeidskapitalen investering</t>
  </si>
  <si>
    <t>Langsiktig gjeld</t>
  </si>
  <si>
    <t>Lån</t>
  </si>
  <si>
    <t xml:space="preserve">  Gjeld til kredittinstitusjoner</t>
  </si>
  <si>
    <t xml:space="preserve">  Obligasjonslån</t>
  </si>
  <si>
    <t xml:space="preserve">  Sertifikatlån</t>
  </si>
  <si>
    <t>Pensjonsforpliktelse</t>
  </si>
  <si>
    <t>Kortsiktig gjeld</t>
  </si>
  <si>
    <t xml:space="preserve">  Leverandørgjeld</t>
  </si>
  <si>
    <t xml:space="preserve">  Likviditetslån</t>
  </si>
  <si>
    <t xml:space="preserve">  Annen kortsiktig gjeld</t>
  </si>
  <si>
    <t>7</t>
  </si>
  <si>
    <t>SUM EGENKAPITAL OG GJELD</t>
  </si>
  <si>
    <t>Memoriakonti</t>
  </si>
  <si>
    <t>Ubrukte lånemidler</t>
  </si>
  <si>
    <t>Andre memoriakonti</t>
  </si>
  <si>
    <t>Motkonto for memoriakontiene</t>
  </si>
  <si>
    <t>Note 1 - Regnskapsprinsipper</t>
  </si>
  <si>
    <t>Regnskapet er utarbeidet i henhold til bestemmelsene i lov om interkommunale selskaper,</t>
  </si>
  <si>
    <t>forskrifter og god kommunal regnskapsskikk.</t>
  </si>
  <si>
    <t>All tilgang og bruk av midler i løpet av året som vedrører selskapets virksomhet fremgår av drifts-</t>
  </si>
  <si>
    <t>regnskapet eller investeringsregnskapet.</t>
  </si>
  <si>
    <t xml:space="preserve">Alle utgifter, utbetalinger, inntekter og innbetalinger er regnskapsført brutto. </t>
  </si>
  <si>
    <t>Inntekter og utgifter føres i henhold til anordningsprinsippet.</t>
  </si>
  <si>
    <t>I den grad enkelte utgifter, utbetalinger, inntekter eller innbetalinger ikke kan fastsettes eksakt ved</t>
  </si>
  <si>
    <t>regnskapsavleggelsen, registreres et anslått beløp i årsregnskapet.</t>
  </si>
  <si>
    <t>Klassifisering av anleggsmidler og omløpsmidler</t>
  </si>
  <si>
    <t>Omløpsmidler og kortsiktig gjeld omfatter poster som forfaller til betaling innen ett år etter</t>
  </si>
  <si>
    <t>anskaffelsestidspunktet. Øvrige poster er klassifisert som anleggsmiddel/langsiktig gjeld.</t>
  </si>
  <si>
    <t>Vurderingsregler</t>
  </si>
  <si>
    <t>Omløpsmidler vurderes til laveste av ankaffelseskost og virkelig verdi. Kortsiktig gjeld balanseføres</t>
  </si>
  <si>
    <t xml:space="preserve">til nominelt beløp på opptakstidspunktet. Anleggsmidler vurderes til anskaffelseskost, og avskrives </t>
  </si>
  <si>
    <t>planmessig i henhold til anbefalte normer. Langsiktig gjeld balanseføres til nominelt beløp på</t>
  </si>
  <si>
    <t>opptakstidspunktet.</t>
  </si>
  <si>
    <t>Mva - kompensasjon</t>
  </si>
  <si>
    <t>Virksomheten er omfattet av mva.kompensasjonsloven.</t>
  </si>
  <si>
    <t>Note 2 - Endring i arbeidskapitalen</t>
  </si>
  <si>
    <t>Inntekter driftsdel</t>
  </si>
  <si>
    <t>Innbetalinger ved eksterne finanstransaksjoner</t>
  </si>
  <si>
    <t>Sum anskaffelse av midler</t>
  </si>
  <si>
    <t>Utgifter driftsdel</t>
  </si>
  <si>
    <t>Utbetalinger ved eksterne finanstransaksjoner</t>
  </si>
  <si>
    <t>Sum anvendelse av midler</t>
  </si>
  <si>
    <t>Netto anskaffelse/anvendelse av midler</t>
  </si>
  <si>
    <t>Arbeidskapital bevilgningsregnskapet</t>
  </si>
  <si>
    <t>Premieavvik</t>
  </si>
  <si>
    <t>Betalingsmidler</t>
  </si>
  <si>
    <t>Sum omløpsmidler</t>
  </si>
  <si>
    <t>Annen kortsiktig gjeld</t>
  </si>
  <si>
    <t>Sum kortsiktig gjeld</t>
  </si>
  <si>
    <t>Arbeidskapital balanse</t>
  </si>
  <si>
    <t>Note 3 - Avsetning og bruk av fond</t>
  </si>
  <si>
    <t>Bundne driftsfond - kap. 251</t>
  </si>
  <si>
    <t>Beholdning per 01.01.2025</t>
  </si>
  <si>
    <t>Bruk av bundne driftsfond i driftsregnskapet</t>
  </si>
  <si>
    <t>Avsetning til bundne driftsfond</t>
  </si>
  <si>
    <t>Beholdning per 31.12.2025</t>
  </si>
  <si>
    <t>Ubundne investeringsfond - kap. 253</t>
  </si>
  <si>
    <t>Bruk av ubundne investeringsfond i investeringsregnskapet</t>
  </si>
  <si>
    <t>Avsetning til ubundne investeringsfond</t>
  </si>
  <si>
    <t>Bundne investeringsfond - kap. 255</t>
  </si>
  <si>
    <t>Bruk av bundne investeringsfond i investeringsregnskapet</t>
  </si>
  <si>
    <t>Avsetning til bundne investeringsfond</t>
  </si>
  <si>
    <t>Disposisjonsfond - kap. 256</t>
  </si>
  <si>
    <t>Bruk av disposisjonsfond i investeringsregnskapet</t>
  </si>
  <si>
    <t>Bruk av disposisjonsfond i driftsregnskapet</t>
  </si>
  <si>
    <t>Avsetning til disposisjonsfond</t>
  </si>
  <si>
    <t>Avsetning av mindreforbruk til disposisjonsfond</t>
  </si>
  <si>
    <t>Samlet avsetning og bruk av fond i året</t>
  </si>
  <si>
    <t>Avsetninger</t>
  </si>
  <si>
    <t>Bruk av avsetninger</t>
  </si>
  <si>
    <t>Netto avsetninger (negativt tall betyr netto forbruk)</t>
  </si>
  <si>
    <t>Note 4 - Kapitalkonto</t>
  </si>
  <si>
    <t>Økning i året</t>
  </si>
  <si>
    <t>Reduksjon i året</t>
  </si>
  <si>
    <t>Inngående kapital per 31.12.2024</t>
  </si>
  <si>
    <t>Av- og nedskrivning av eiendom og anlegg</t>
  </si>
  <si>
    <t>Aktivering av fast eiendom og anlegg</t>
  </si>
  <si>
    <t>Salg av fast eiendom og anlegg</t>
  </si>
  <si>
    <t>Aktivering av utstyr, maskiner, transp. mv.</t>
  </si>
  <si>
    <t>Av- og nedskrivning av utstyr, maskiner, transp.mv.</t>
  </si>
  <si>
    <t>Endring av regnsk.prinsipp</t>
  </si>
  <si>
    <t>Salg av utstyr,maskiner, transp.mv.</t>
  </si>
  <si>
    <t>Salg av aksjer og andeler</t>
  </si>
  <si>
    <t>Nedskrivning aksjer/andeler</t>
  </si>
  <si>
    <t>Oppskriving av aksjer og andeler</t>
  </si>
  <si>
    <t>Bruk av midler fra eksterne lån</t>
  </si>
  <si>
    <t>Avdrag på eksterne lån</t>
  </si>
  <si>
    <t>Avdrag på utlån</t>
  </si>
  <si>
    <t>Endring pensjonsforpliktelser (økning)</t>
  </si>
  <si>
    <t>Endring pensjonsforpliktelser (reduksjon)</t>
  </si>
  <si>
    <t>Endring pensjonsmidler (reduksjon)</t>
  </si>
  <si>
    <t>Endring pensjonsmidler (økning)</t>
  </si>
  <si>
    <t>Endring skyldig aga, netto pensjonsforpliktelser</t>
  </si>
  <si>
    <t>Utgående kapital per 31.12.2025</t>
  </si>
  <si>
    <t>Sum økning</t>
  </si>
  <si>
    <t>Sum reduksjon</t>
  </si>
  <si>
    <t>Note 5 - Fordringer og gjeld til kommunale virksomheter per 31.12.2025</t>
  </si>
  <si>
    <t>Fordringer</t>
  </si>
  <si>
    <t>Gjeld</t>
  </si>
  <si>
    <t>Agder fylkeskommune</t>
  </si>
  <si>
    <t>Andre virksomheter</t>
  </si>
  <si>
    <t xml:space="preserve">Note 6 </t>
  </si>
  <si>
    <t>Tilskudd fra eiere</t>
  </si>
  <si>
    <t>Tilskudd til eiere</t>
  </si>
  <si>
    <t>Tilskudd mellom selskap og deltakere</t>
  </si>
  <si>
    <t>Flekkefjord kommune</t>
  </si>
  <si>
    <t>Farsund kommune</t>
  </si>
  <si>
    <t>Hægebostad kommune</t>
  </si>
  <si>
    <t>Lindesnes kommune</t>
  </si>
  <si>
    <t>Bykle kommune</t>
  </si>
  <si>
    <t>Valle kommune</t>
  </si>
  <si>
    <t>Bygland kommune</t>
  </si>
  <si>
    <t>Vennesla kommune</t>
  </si>
  <si>
    <t>Birkenes kommune</t>
  </si>
  <si>
    <t>Lillesand kommune</t>
  </si>
  <si>
    <t>Grimstad kommune</t>
  </si>
  <si>
    <t>Risør kommune</t>
  </si>
  <si>
    <t xml:space="preserve">Åmli kommune </t>
  </si>
  <si>
    <t>Tvedestrand kommune</t>
  </si>
  <si>
    <t>Gjerstad kommune</t>
  </si>
  <si>
    <t>Vegårshei kommune</t>
  </si>
  <si>
    <t>Lyngdal kommune</t>
  </si>
  <si>
    <t>Sirdal kommune</t>
  </si>
  <si>
    <t>Åseral kommune</t>
  </si>
  <si>
    <t>Evje og Hornnes kommune</t>
  </si>
  <si>
    <t>Iveland kommune</t>
  </si>
  <si>
    <t>Kristiansand kommune</t>
  </si>
  <si>
    <t>Froland kommune</t>
  </si>
  <si>
    <t>Arendal kommune</t>
  </si>
  <si>
    <t>Kvinesdal kommune</t>
  </si>
  <si>
    <t>Overføringer fra andre</t>
  </si>
  <si>
    <t>Sykelønnsrefusjon inkl. feriepenger</t>
  </si>
  <si>
    <t xml:space="preserve">Kompensasjon for merverdiavgift </t>
  </si>
  <si>
    <t>Refusjon fra andre</t>
  </si>
  <si>
    <t>Overføring fra andre</t>
  </si>
  <si>
    <t>Sum overføringer og tilskudd fra eiere</t>
  </si>
  <si>
    <t>Note 7 - Pensjon</t>
  </si>
  <si>
    <t>Spesifikasjon av pensjonskostnad og årets premieavvik</t>
  </si>
  <si>
    <t>KLP</t>
  </si>
  <si>
    <t>Årets pensjonsopptjening, nåverdi</t>
  </si>
  <si>
    <t>Rentekostnad av påløpt pensjonsforpliktelse</t>
  </si>
  <si>
    <t>- Forventet avkastning på pensjonsmidlene</t>
  </si>
  <si>
    <t>Administrasjonskostnader</t>
  </si>
  <si>
    <t>Samlet kostnad (inkl. adm.)</t>
  </si>
  <si>
    <t>Årets pensjonspremie</t>
  </si>
  <si>
    <t>Årets premieavvik</t>
  </si>
  <si>
    <t>Amortiseringsperiode</t>
  </si>
  <si>
    <t>1 år</t>
  </si>
  <si>
    <t>Pensjonsmidler og pensjonsforpliktelser</t>
  </si>
  <si>
    <t>Pensjon</t>
  </si>
  <si>
    <t>Arb.giv.av.</t>
  </si>
  <si>
    <t>Brutto påløpte pensjonsforpliktelser per 31.12.2024</t>
  </si>
  <si>
    <t>Pensjonsmidler per 31.12.2024</t>
  </si>
  <si>
    <t>Netto pensjonsforpliktelser per 31.12.2024</t>
  </si>
  <si>
    <t>Estimatavvik og planendringer</t>
  </si>
  <si>
    <t>Estimatavvik pensjonsmidler per 31.12.2024</t>
  </si>
  <si>
    <t>Estimatavvik pensjonsforpliktelser per 31.12.2024</t>
  </si>
  <si>
    <t>Herav virkningen av planendringer</t>
  </si>
  <si>
    <t>Beregningsforutsetninger</t>
  </si>
  <si>
    <t>Forventet avkastning pensjonsmidler</t>
  </si>
  <si>
    <t>Diskonteringsrente</t>
  </si>
  <si>
    <t>Forventet årlig lønnsvekst</t>
  </si>
  <si>
    <t>Forventet årlig G-regulering</t>
  </si>
  <si>
    <t>Forventet pensjonsregulering</t>
  </si>
  <si>
    <t>Note 8</t>
  </si>
  <si>
    <t>Revisor</t>
  </si>
  <si>
    <t>Agder Kommunerevisjon IKS</t>
  </si>
  <si>
    <t>Revisjonstjenester</t>
  </si>
  <si>
    <t>Endring fra 2024</t>
  </si>
  <si>
    <t>Aksjer og andeler</t>
  </si>
  <si>
    <t>Egenkapitalinnskudd</t>
  </si>
  <si>
    <t>Innskudd KLP</t>
  </si>
  <si>
    <t>Sum egenkapitalinnskudd KLP</t>
  </si>
  <si>
    <t>Ytelser</t>
  </si>
  <si>
    <t>Daglig leders lønn</t>
  </si>
  <si>
    <t>Fast lønn</t>
  </si>
  <si>
    <t>Elektronisk kommunikasjon</t>
  </si>
  <si>
    <t>Timelønn</t>
  </si>
  <si>
    <t>Sum</t>
  </si>
  <si>
    <t>Kristiansand, 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</si>
</sst>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 * #,##0_ ;_ * \-#,##0_ ;_ * &quot;-&quot;??_ ;_ @_ "/>
    <numFmt numFmtId="166" formatCode="_(* #,##0.00_);_(* \(#,##0.00\);_(* &quot;-&quot;??_);_(@_)"/>
    <numFmt numFmtId="167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333333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  <font>
      <b/>
      <i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sz val="11"/>
      <color rgb="FF333333"/>
      <name val="Arial"/>
      <family val="2"/>
    </font>
    <font>
      <i/>
      <sz val="7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ECEAE6"/>
        <bgColor indexed="64"/>
      </patternFill>
    </fill>
    <fill>
      <patternFill patternType="solid">
        <fgColor rgb="FFEEEEEE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70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5" fillId="2" borderId="0" xfId="0" applyFont="1" applyFill="1"/>
    <xf numFmtId="49" fontId="7" fillId="2" borderId="6" xfId="0" applyNumberFormat="1" applyFont="1" applyFill="1" applyBorder="1"/>
    <xf numFmtId="3" fontId="7" fillId="2" borderId="5" xfId="1" applyNumberFormat="1" applyFont="1" applyFill="1" applyBorder="1" applyAlignment="1" applyProtection="1">
      <alignment horizontal="right" wrapText="1"/>
    </xf>
    <xf numFmtId="3" fontId="7" fillId="2" borderId="5" xfId="1" applyNumberFormat="1" applyFont="1" applyFill="1" applyBorder="1" applyAlignment="1" applyProtection="1">
      <alignment horizontal="right"/>
    </xf>
    <xf numFmtId="3" fontId="7" fillId="2" borderId="0" xfId="1" applyNumberFormat="1" applyFont="1" applyFill="1" applyBorder="1" applyAlignment="1" applyProtection="1">
      <alignment horizontal="right"/>
    </xf>
    <xf numFmtId="49" fontId="8" fillId="4" borderId="14" xfId="0" applyNumberFormat="1" applyFont="1" applyFill="1" applyBorder="1"/>
    <xf numFmtId="3" fontId="8" fillId="4" borderId="1" xfId="1" applyNumberFormat="1" applyFont="1" applyFill="1" applyBorder="1" applyAlignment="1">
      <alignment horizontal="right" wrapText="1"/>
    </xf>
    <xf numFmtId="3" fontId="8" fillId="4" borderId="4" xfId="1" applyNumberFormat="1" applyFont="1" applyFill="1" applyBorder="1" applyAlignment="1">
      <alignment horizontal="right" wrapText="1"/>
    </xf>
    <xf numFmtId="0" fontId="9" fillId="2" borderId="6" xfId="0" applyFont="1" applyFill="1" applyBorder="1" applyAlignment="1">
      <alignment horizontal="left" vertical="center" wrapText="1"/>
    </xf>
    <xf numFmtId="49" fontId="6" fillId="3" borderId="14" xfId="0" applyNumberFormat="1" applyFont="1" applyFill="1" applyBorder="1"/>
    <xf numFmtId="3" fontId="6" fillId="3" borderId="1" xfId="1" applyNumberFormat="1" applyFont="1" applyFill="1" applyBorder="1" applyAlignment="1">
      <alignment horizontal="right" wrapText="1"/>
    </xf>
    <xf numFmtId="0" fontId="10" fillId="2" borderId="0" xfId="0" applyFont="1" applyFill="1"/>
    <xf numFmtId="49" fontId="6" fillId="3" borderId="14" xfId="0" applyNumberFormat="1" applyFont="1" applyFill="1" applyBorder="1" applyAlignment="1">
      <alignment wrapText="1"/>
    </xf>
    <xf numFmtId="49" fontId="6" fillId="3" borderId="1" xfId="0" applyNumberFormat="1" applyFont="1" applyFill="1" applyBorder="1" applyAlignment="1">
      <alignment horizontal="center" wrapText="1"/>
    </xf>
    <xf numFmtId="49" fontId="11" fillId="4" borderId="14" xfId="0" applyNumberFormat="1" applyFont="1" applyFill="1" applyBorder="1"/>
    <xf numFmtId="3" fontId="11" fillId="4" borderId="1" xfId="1" applyNumberFormat="1" applyFont="1" applyFill="1" applyBorder="1" applyAlignment="1">
      <alignment horizontal="right" wrapText="1"/>
    </xf>
    <xf numFmtId="49" fontId="11" fillId="4" borderId="11" xfId="0" applyNumberFormat="1" applyFont="1" applyFill="1" applyBorder="1"/>
    <xf numFmtId="3" fontId="11" fillId="4" borderId="4" xfId="1" applyNumberFormat="1" applyFont="1" applyFill="1" applyBorder="1" applyAlignment="1">
      <alignment horizontal="right" wrapText="1"/>
    </xf>
    <xf numFmtId="49" fontId="6" fillId="3" borderId="14" xfId="0" applyNumberFormat="1" applyFont="1" applyFill="1" applyBorder="1" applyAlignment="1">
      <alignment horizontal="left"/>
    </xf>
    <xf numFmtId="49" fontId="6" fillId="3" borderId="14" xfId="0" applyNumberFormat="1" applyFont="1" applyFill="1" applyBorder="1" applyAlignment="1">
      <alignment horizontal="center" wrapText="1"/>
    </xf>
    <xf numFmtId="49" fontId="6" fillId="3" borderId="2" xfId="1" applyNumberFormat="1" applyFont="1" applyFill="1" applyBorder="1" applyAlignment="1">
      <alignment horizontal="center" wrapText="1"/>
    </xf>
    <xf numFmtId="49" fontId="8" fillId="2" borderId="6" xfId="0" applyNumberFormat="1" applyFont="1" applyFill="1" applyBorder="1" applyAlignment="1">
      <alignment horizontal="center" wrapText="1"/>
    </xf>
    <xf numFmtId="3" fontId="7" fillId="2" borderId="5" xfId="1" applyNumberFormat="1" applyFont="1" applyFill="1" applyBorder="1" applyAlignment="1">
      <alignment horizontal="right" wrapText="1"/>
    </xf>
    <xf numFmtId="3" fontId="7" fillId="2" borderId="10" xfId="1" applyNumberFormat="1" applyFont="1" applyFill="1" applyBorder="1" applyAlignment="1">
      <alignment horizontal="right" wrapText="1"/>
    </xf>
    <xf numFmtId="49" fontId="7" fillId="2" borderId="6" xfId="0" applyNumberFormat="1" applyFont="1" applyFill="1" applyBorder="1" applyAlignment="1">
      <alignment horizontal="center"/>
    </xf>
    <xf numFmtId="3" fontId="7" fillId="2" borderId="10" xfId="1" applyNumberFormat="1" applyFont="1" applyFill="1" applyBorder="1" applyAlignment="1" applyProtection="1">
      <alignment horizontal="right"/>
    </xf>
    <xf numFmtId="49" fontId="8" fillId="2" borderId="11" xfId="0" applyNumberFormat="1" applyFont="1" applyFill="1" applyBorder="1" applyAlignment="1">
      <alignment horizontal="center" wrapText="1"/>
    </xf>
    <xf numFmtId="3" fontId="7" fillId="2" borderId="4" xfId="1" applyNumberFormat="1" applyFont="1" applyFill="1" applyBorder="1" applyAlignment="1">
      <alignment horizontal="right" wrapText="1"/>
    </xf>
    <xf numFmtId="3" fontId="7" fillId="2" borderId="13" xfId="1" applyNumberFormat="1" applyFont="1" applyFill="1" applyBorder="1" applyAlignment="1">
      <alignment horizontal="right" wrapText="1"/>
    </xf>
    <xf numFmtId="49" fontId="6" fillId="3" borderId="14" xfId="0" applyNumberFormat="1" applyFont="1" applyFill="1" applyBorder="1" applyAlignment="1">
      <alignment horizontal="center"/>
    </xf>
    <xf numFmtId="49" fontId="7" fillId="2" borderId="6" xfId="0" applyNumberFormat="1" applyFont="1" applyFill="1" applyBorder="1" applyAlignment="1">
      <alignment wrapText="1"/>
    </xf>
    <xf numFmtId="49" fontId="7" fillId="2" borderId="11" xfId="0" applyNumberFormat="1" applyFont="1" applyFill="1" applyBorder="1" applyAlignment="1">
      <alignment wrapText="1"/>
    </xf>
    <xf numFmtId="49" fontId="8" fillId="4" borderId="14" xfId="0" applyNumberFormat="1" applyFont="1" applyFill="1" applyBorder="1" applyAlignment="1">
      <alignment horizontal="left" wrapText="1"/>
    </xf>
    <xf numFmtId="0" fontId="4" fillId="2" borderId="0" xfId="0" applyFont="1" applyFill="1" applyAlignment="1">
      <alignment horizontal="left"/>
    </xf>
    <xf numFmtId="0" fontId="4" fillId="2" borderId="6" xfId="0" applyFont="1" applyFill="1" applyBorder="1"/>
    <xf numFmtId="0" fontId="6" fillId="3" borderId="14" xfId="0" applyFont="1" applyFill="1" applyBorder="1"/>
    <xf numFmtId="0" fontId="6" fillId="3" borderId="1" xfId="0" applyFont="1" applyFill="1" applyBorder="1" applyAlignment="1">
      <alignment horizontal="center" wrapText="1"/>
    </xf>
    <xf numFmtId="3" fontId="7" fillId="2" borderId="5" xfId="1" applyNumberFormat="1" applyFont="1" applyFill="1" applyBorder="1" applyAlignment="1">
      <alignment horizontal="right"/>
    </xf>
    <xf numFmtId="49" fontId="10" fillId="5" borderId="14" xfId="0" applyNumberFormat="1" applyFont="1" applyFill="1" applyBorder="1"/>
    <xf numFmtId="3" fontId="8" fillId="5" borderId="1" xfId="1" applyNumberFormat="1" applyFont="1" applyFill="1" applyBorder="1"/>
    <xf numFmtId="3" fontId="6" fillId="3" borderId="1" xfId="1" applyNumberFormat="1" applyFont="1" applyFill="1" applyBorder="1"/>
    <xf numFmtId="0" fontId="6" fillId="3" borderId="11" xfId="0" applyFont="1" applyFill="1" applyBorder="1"/>
    <xf numFmtId="3" fontId="6" fillId="3" borderId="4" xfId="1" applyNumberFormat="1" applyFont="1" applyFill="1" applyBorder="1"/>
    <xf numFmtId="0" fontId="7" fillId="2" borderId="0" xfId="0" applyFont="1" applyFill="1"/>
    <xf numFmtId="0" fontId="6" fillId="3" borderId="7" xfId="0" applyFont="1" applyFill="1" applyBorder="1"/>
    <xf numFmtId="0" fontId="6" fillId="3" borderId="9" xfId="0" applyFont="1" applyFill="1" applyBorder="1" applyAlignment="1">
      <alignment horizontal="center" wrapText="1"/>
    </xf>
    <xf numFmtId="0" fontId="11" fillId="2" borderId="6" xfId="0" applyFont="1" applyFill="1" applyBorder="1"/>
    <xf numFmtId="3" fontId="11" fillId="2" borderId="5" xfId="0" applyNumberFormat="1" applyFont="1" applyFill="1" applyBorder="1" applyAlignment="1">
      <alignment horizontal="right" wrapText="1"/>
    </xf>
    <xf numFmtId="3" fontId="11" fillId="2" borderId="10" xfId="0" applyNumberFormat="1" applyFont="1" applyFill="1" applyBorder="1" applyAlignment="1">
      <alignment horizontal="right" wrapText="1"/>
    </xf>
    <xf numFmtId="0" fontId="7" fillId="2" borderId="6" xfId="0" applyFont="1" applyFill="1" applyBorder="1"/>
    <xf numFmtId="3" fontId="7" fillId="2" borderId="5" xfId="1" applyNumberFormat="1" applyFont="1" applyFill="1" applyBorder="1"/>
    <xf numFmtId="3" fontId="7" fillId="2" borderId="10" xfId="1" applyNumberFormat="1" applyFont="1" applyFill="1" applyBorder="1"/>
    <xf numFmtId="0" fontId="8" fillId="5" borderId="14" xfId="0" applyFont="1" applyFill="1" applyBorder="1"/>
    <xf numFmtId="3" fontId="8" fillId="5" borderId="2" xfId="1" applyNumberFormat="1" applyFont="1" applyFill="1" applyBorder="1"/>
    <xf numFmtId="3" fontId="11" fillId="2" borderId="5" xfId="0" applyNumberFormat="1" applyFont="1" applyFill="1" applyBorder="1"/>
    <xf numFmtId="3" fontId="11" fillId="2" borderId="10" xfId="0" applyNumberFormat="1" applyFont="1" applyFill="1" applyBorder="1"/>
    <xf numFmtId="3" fontId="11" fillId="2" borderId="5" xfId="1" applyNumberFormat="1" applyFont="1" applyFill="1" applyBorder="1"/>
    <xf numFmtId="3" fontId="11" fillId="2" borderId="10" xfId="1" applyNumberFormat="1" applyFont="1" applyFill="1" applyBorder="1"/>
    <xf numFmtId="49" fontId="6" fillId="3" borderId="11" xfId="0" applyNumberFormat="1" applyFont="1" applyFill="1" applyBorder="1"/>
    <xf numFmtId="3" fontId="6" fillId="3" borderId="13" xfId="1" applyNumberFormat="1" applyFont="1" applyFill="1" applyBorder="1"/>
    <xf numFmtId="165" fontId="8" fillId="4" borderId="11" xfId="1" applyNumberFormat="1" applyFont="1" applyFill="1" applyBorder="1" applyAlignment="1">
      <alignment horizontal="left" wrapText="1"/>
    </xf>
    <xf numFmtId="3" fontId="8" fillId="4" borderId="4" xfId="1" applyNumberFormat="1" applyFont="1" applyFill="1" applyBorder="1" applyAlignment="1">
      <alignment vertical="center" wrapText="1"/>
    </xf>
    <xf numFmtId="0" fontId="7" fillId="2" borderId="6" xfId="0" applyFont="1" applyFill="1" applyBorder="1" applyAlignment="1">
      <alignment horizontal="left"/>
    </xf>
    <xf numFmtId="3" fontId="7" fillId="2" borderId="3" xfId="1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/>
    </xf>
    <xf numFmtId="3" fontId="7" fillId="2" borderId="3" xfId="1" applyNumberFormat="1" applyFont="1" applyFill="1" applyBorder="1" applyAlignment="1"/>
    <xf numFmtId="3" fontId="7" fillId="2" borderId="5" xfId="1" applyNumberFormat="1" applyFont="1" applyFill="1" applyBorder="1" applyAlignment="1"/>
    <xf numFmtId="3" fontId="7" fillId="2" borderId="4" xfId="1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wrapText="1"/>
    </xf>
    <xf numFmtId="3" fontId="7" fillId="2" borderId="4" xfId="1" applyNumberFormat="1" applyFont="1" applyFill="1" applyBorder="1" applyAlignment="1"/>
    <xf numFmtId="165" fontId="8" fillId="4" borderId="14" xfId="1" applyNumberFormat="1" applyFont="1" applyFill="1" applyBorder="1" applyAlignment="1">
      <alignment horizontal="left"/>
    </xf>
    <xf numFmtId="3" fontId="8" fillId="4" borderId="1" xfId="1" applyNumberFormat="1" applyFont="1" applyFill="1" applyBorder="1" applyAlignment="1">
      <alignment vertical="center" wrapText="1"/>
    </xf>
    <xf numFmtId="3" fontId="6" fillId="3" borderId="4" xfId="1" applyNumberFormat="1" applyFont="1" applyFill="1" applyBorder="1" applyAlignment="1">
      <alignment horizontal="right" vertical="center"/>
    </xf>
    <xf numFmtId="49" fontId="6" fillId="3" borderId="1" xfId="0" applyNumberFormat="1" applyFont="1" applyFill="1" applyBorder="1" applyAlignment="1">
      <alignment horizontal="left" vertical="center"/>
    </xf>
    <xf numFmtId="3" fontId="6" fillId="3" borderId="13" xfId="1" applyNumberFormat="1" applyFont="1" applyFill="1" applyBorder="1" applyAlignment="1">
      <alignment vertical="center"/>
    </xf>
    <xf numFmtId="0" fontId="6" fillId="3" borderId="1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7" fillId="2" borderId="6" xfId="2" applyFill="1" applyBorder="1"/>
    <xf numFmtId="3" fontId="7" fillId="2" borderId="5" xfId="3" applyNumberFormat="1" applyFont="1" applyFill="1" applyBorder="1"/>
    <xf numFmtId="3" fontId="7" fillId="2" borderId="10" xfId="2" applyNumberFormat="1" applyFill="1" applyBorder="1"/>
    <xf numFmtId="165" fontId="6" fillId="3" borderId="14" xfId="1" applyNumberFormat="1" applyFont="1" applyFill="1" applyBorder="1"/>
    <xf numFmtId="3" fontId="6" fillId="3" borderId="2" xfId="1" applyNumberFormat="1" applyFont="1" applyFill="1" applyBorder="1"/>
    <xf numFmtId="0" fontId="6" fillId="3" borderId="1" xfId="0" applyFont="1" applyFill="1" applyBorder="1"/>
    <xf numFmtId="0" fontId="10" fillId="6" borderId="0" xfId="0" applyFont="1" applyFill="1"/>
    <xf numFmtId="0" fontId="12" fillId="3" borderId="14" xfId="0" applyFont="1" applyFill="1" applyBorder="1"/>
    <xf numFmtId="0" fontId="13" fillId="3" borderId="15" xfId="0" applyFont="1" applyFill="1" applyBorder="1"/>
    <xf numFmtId="14" fontId="14" fillId="3" borderId="2" xfId="0" applyNumberFormat="1" applyFont="1" applyFill="1" applyBorder="1" applyAlignment="1">
      <alignment horizontal="right"/>
    </xf>
    <xf numFmtId="0" fontId="6" fillId="3" borderId="15" xfId="0" applyFont="1" applyFill="1" applyBorder="1"/>
    <xf numFmtId="0" fontId="6" fillId="3" borderId="3" xfId="0" applyFont="1" applyFill="1" applyBorder="1" applyAlignment="1">
      <alignment horizontal="center" vertical="center"/>
    </xf>
    <xf numFmtId="3" fontId="6" fillId="3" borderId="1" xfId="1" applyNumberFormat="1" applyFont="1" applyFill="1" applyBorder="1" applyAlignment="1">
      <alignment horizontal="right"/>
    </xf>
    <xf numFmtId="0" fontId="7" fillId="2" borderId="11" xfId="0" applyFont="1" applyFill="1" applyBorder="1"/>
    <xf numFmtId="0" fontId="7" fillId="2" borderId="12" xfId="0" applyFont="1" applyFill="1" applyBorder="1"/>
    <xf numFmtId="167" fontId="7" fillId="2" borderId="4" xfId="1" applyNumberFormat="1" applyFont="1" applyFill="1" applyBorder="1" applyAlignment="1">
      <alignment horizontal="right"/>
    </xf>
    <xf numFmtId="0" fontId="14" fillId="6" borderId="0" xfId="0" applyFont="1" applyFill="1"/>
    <xf numFmtId="0" fontId="14" fillId="6" borderId="15" xfId="0" applyFont="1" applyFill="1" applyBorder="1"/>
    <xf numFmtId="0" fontId="6" fillId="3" borderId="0" xfId="0" applyFont="1" applyFill="1" applyAlignment="1">
      <alignment horizontal="left" vertical="center"/>
    </xf>
    <xf numFmtId="167" fontId="14" fillId="6" borderId="0" xfId="1" applyNumberFormat="1" applyFont="1" applyFill="1" applyBorder="1"/>
    <xf numFmtId="0" fontId="6" fillId="3" borderId="12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3" fontId="6" fillId="3" borderId="14" xfId="1" applyNumberFormat="1" applyFont="1" applyFill="1" applyBorder="1" applyAlignment="1">
      <alignment horizontal="right"/>
    </xf>
    <xf numFmtId="0" fontId="6" fillId="3" borderId="15" xfId="0" applyFont="1" applyFill="1" applyBorder="1" applyAlignment="1">
      <alignment horizontal="left" vertical="center"/>
    </xf>
    <xf numFmtId="0" fontId="7" fillId="2" borderId="7" xfId="0" applyFont="1" applyFill="1" applyBorder="1"/>
    <xf numFmtId="49" fontId="6" fillId="3" borderId="11" xfId="0" applyNumberFormat="1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left" vertical="center"/>
    </xf>
    <xf numFmtId="3" fontId="7" fillId="2" borderId="0" xfId="1" applyNumberFormat="1" applyFont="1" applyFill="1" applyBorder="1" applyAlignment="1">
      <alignment horizontal="right" wrapText="1"/>
    </xf>
    <xf numFmtId="0" fontId="15" fillId="6" borderId="0" xfId="0" applyFont="1" applyFill="1" applyAlignment="1">
      <alignment horizontal="left" vertical="top" wrapText="1"/>
    </xf>
    <xf numFmtId="0" fontId="15" fillId="6" borderId="0" xfId="0" applyFont="1" applyFill="1" applyAlignment="1">
      <alignment horizontal="right" vertical="top"/>
    </xf>
    <xf numFmtId="0" fontId="2" fillId="2" borderId="0" xfId="0" applyFont="1" applyFill="1"/>
    <xf numFmtId="3" fontId="8" fillId="2" borderId="1" xfId="1" applyNumberFormat="1" applyFont="1" applyFill="1" applyBorder="1" applyAlignment="1">
      <alignment horizontal="left" wrapText="1"/>
    </xf>
    <xf numFmtId="3" fontId="8" fillId="2" borderId="1" xfId="1" applyNumberFormat="1" applyFont="1" applyFill="1" applyBorder="1" applyAlignment="1">
      <alignment horizontal="right" wrapText="1"/>
    </xf>
    <xf numFmtId="0" fontId="15" fillId="0" borderId="0" xfId="0" applyFont="1" applyAlignment="1">
      <alignment horizontal="left" vertical="center" wrapText="1"/>
    </xf>
    <xf numFmtId="0" fontId="11" fillId="2" borderId="6" xfId="2" applyFont="1" applyFill="1" applyBorder="1"/>
    <xf numFmtId="49" fontId="8" fillId="4" borderId="14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/>
    </xf>
    <xf numFmtId="49" fontId="6" fillId="3" borderId="14" xfId="0" applyNumberFormat="1" applyFont="1" applyFill="1" applyBorder="1" applyAlignment="1">
      <alignment horizontal="center" vertical="center"/>
    </xf>
    <xf numFmtId="49" fontId="8" fillId="2" borderId="11" xfId="0" applyNumberFormat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center" vertical="center" wrapText="1"/>
    </xf>
    <xf numFmtId="10" fontId="7" fillId="2" borderId="4" xfId="4" applyNumberFormat="1" applyFont="1" applyFill="1" applyBorder="1"/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 applyAlignment="1">
      <alignment horizontal="right"/>
    </xf>
    <xf numFmtId="0" fontId="2" fillId="2" borderId="6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49" fontId="2" fillId="2" borderId="6" xfId="0" applyNumberFormat="1" applyFont="1" applyFill="1" applyBorder="1"/>
    <xf numFmtId="0" fontId="2" fillId="3" borderId="8" xfId="0" applyFont="1" applyFill="1" applyBorder="1"/>
    <xf numFmtId="14" fontId="2" fillId="3" borderId="7" xfId="0" applyNumberFormat="1" applyFont="1" applyFill="1" applyBorder="1" applyAlignment="1">
      <alignment horizontal="right"/>
    </xf>
    <xf numFmtId="14" fontId="2" fillId="3" borderId="9" xfId="0" applyNumberFormat="1" applyFont="1" applyFill="1" applyBorder="1" applyAlignment="1">
      <alignment horizontal="right"/>
    </xf>
    <xf numFmtId="3" fontId="2" fillId="2" borderId="0" xfId="0" applyNumberFormat="1" applyFont="1" applyFill="1"/>
    <xf numFmtId="3" fontId="2" fillId="2" borderId="3" xfId="0" applyNumberFormat="1" applyFont="1" applyFill="1" applyBorder="1"/>
    <xf numFmtId="3" fontId="2" fillId="2" borderId="10" xfId="0" applyNumberFormat="1" applyFont="1" applyFill="1" applyBorder="1"/>
    <xf numFmtId="3" fontId="2" fillId="2" borderId="5" xfId="0" applyNumberFormat="1" applyFont="1" applyFill="1" applyBorder="1"/>
    <xf numFmtId="0" fontId="2" fillId="6" borderId="0" xfId="0" applyFont="1" applyFill="1"/>
    <xf numFmtId="0" fontId="2" fillId="2" borderId="7" xfId="0" applyFont="1" applyFill="1" applyBorder="1"/>
    <xf numFmtId="4" fontId="2" fillId="6" borderId="0" xfId="0" applyNumberFormat="1" applyFont="1" applyFill="1"/>
    <xf numFmtId="3" fontId="2" fillId="2" borderId="6" xfId="1" applyNumberFormat="1" applyFont="1" applyFill="1" applyBorder="1" applyAlignment="1">
      <alignment horizontal="right"/>
    </xf>
    <xf numFmtId="3" fontId="2" fillId="2" borderId="5" xfId="1" applyNumberFormat="1" applyFont="1" applyFill="1" applyBorder="1" applyAlignment="1">
      <alignment horizontal="right"/>
    </xf>
    <xf numFmtId="3" fontId="2" fillId="2" borderId="3" xfId="1" applyNumberFormat="1" applyFont="1" applyFill="1" applyBorder="1" applyAlignment="1">
      <alignment horizontal="right"/>
    </xf>
    <xf numFmtId="3" fontId="2" fillId="2" borderId="4" xfId="1" applyNumberFormat="1" applyFont="1" applyFill="1" applyBorder="1" applyAlignment="1">
      <alignment horizontal="right"/>
    </xf>
    <xf numFmtId="3" fontId="2" fillId="6" borderId="0" xfId="0" applyNumberFormat="1" applyFont="1" applyFill="1"/>
    <xf numFmtId="0" fontId="2" fillId="6" borderId="5" xfId="0" applyFont="1" applyFill="1" applyBorder="1"/>
    <xf numFmtId="10" fontId="2" fillId="2" borderId="3" xfId="4" applyNumberFormat="1" applyFont="1" applyFill="1" applyBorder="1"/>
    <xf numFmtId="10" fontId="2" fillId="2" borderId="5" xfId="4" applyNumberFormat="1" applyFont="1" applyFill="1" applyBorder="1"/>
    <xf numFmtId="49" fontId="11" fillId="2" borderId="14" xfId="0" applyNumberFormat="1" applyFont="1" applyFill="1" applyBorder="1" applyAlignment="1">
      <alignment horizontal="left" vertical="top"/>
    </xf>
    <xf numFmtId="49" fontId="11" fillId="2" borderId="15" xfId="0" applyNumberFormat="1" applyFont="1" applyFill="1" applyBorder="1" applyAlignment="1">
      <alignment horizontal="left" vertical="top"/>
    </xf>
    <xf numFmtId="49" fontId="11" fillId="2" borderId="2" xfId="0" applyNumberFormat="1" applyFont="1" applyFill="1" applyBorder="1" applyAlignment="1">
      <alignment horizontal="left" vertical="top"/>
    </xf>
    <xf numFmtId="0" fontId="16" fillId="2" borderId="12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/>
    </xf>
    <xf numFmtId="0" fontId="16" fillId="2" borderId="12" xfId="0" applyFont="1" applyFill="1" applyBorder="1" applyAlignment="1">
      <alignment horizontal="left" vertical="top" wrapText="1"/>
    </xf>
    <xf numFmtId="0" fontId="6" fillId="3" borderId="7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6" fillId="3" borderId="9" xfId="0" applyFont="1" applyFill="1" applyBorder="1" applyAlignment="1">
      <alignment horizontal="left"/>
    </xf>
    <xf numFmtId="49" fontId="6" fillId="3" borderId="11" xfId="0" applyNumberFormat="1" applyFont="1" applyFill="1" applyBorder="1" applyAlignment="1">
      <alignment horizontal="left" vertical="center"/>
    </xf>
    <xf numFmtId="49" fontId="6" fillId="3" borderId="12" xfId="0" applyNumberFormat="1" applyFont="1" applyFill="1" applyBorder="1" applyAlignment="1">
      <alignment horizontal="left" vertical="center"/>
    </xf>
    <xf numFmtId="49" fontId="6" fillId="3" borderId="13" xfId="0" applyNumberFormat="1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5">
    <cellStyle name="Komma" xfId="1" builtinId="3"/>
    <cellStyle name="Komma 3" xfId="3" xr:uid="{A22C3246-76C1-4155-AC99-3377853473E7}"/>
    <cellStyle name="Normal" xfId="0" builtinId="0"/>
    <cellStyle name="Normal 2" xfId="2" xr:uid="{282DCEE4-1E04-4CDD-A35A-A976FC7EF428}"/>
    <cellStyle name="Pros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22/10/relationships/richValueRel" Target="richData/richValueRel.xml"/><Relationship Id="rId3" Type="http://schemas.openxmlformats.org/officeDocument/2006/relationships/worksheet" Target="worksheets/sheet3.xml"/><Relationship Id="rId21" Type="http://schemas.microsoft.com/office/2017/06/relationships/rdRichValueTypes" Target="richData/rdRichValueTyp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333375</xdr:colOff>
      <xdr:row>12</xdr:row>
      <xdr:rowOff>104775</xdr:rowOff>
    </xdr:from>
    <xdr:to>
      <xdr:col>15</xdr:col>
      <xdr:colOff>542925</xdr:colOff>
      <xdr:row>40</xdr:row>
      <xdr:rowOff>152400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4A3B2B02-E13F-28CB-B4BA-1282E9AB24D9}"/>
            </a:ext>
            <a:ext uri="{147F2762-F138-4A5C-976F-8EAC2B608ADB}">
              <a16:predDERef xmlns:a16="http://schemas.microsoft.com/office/drawing/2014/main" pred="{699BFAC6-B418-9073-DCDA-75059C3F1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82150" y="1238250"/>
          <a:ext cx="4572000" cy="31242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609601</xdr:colOff>
      <xdr:row>44</xdr:row>
      <xdr:rowOff>95251</xdr:rowOff>
    </xdr:from>
    <xdr:to>
      <xdr:col>5</xdr:col>
      <xdr:colOff>476251</xdr:colOff>
      <xdr:row>68</xdr:row>
      <xdr:rowOff>133351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A2220F23-0181-D9DB-10C1-BDAD6007B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0576" y="4953001"/>
          <a:ext cx="5886450" cy="3924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390525</xdr:colOff>
      <xdr:row>25</xdr:row>
      <xdr:rowOff>152400</xdr:rowOff>
    </xdr:from>
    <xdr:to>
      <xdr:col>16</xdr:col>
      <xdr:colOff>390525</xdr:colOff>
      <xdr:row>39</xdr:row>
      <xdr:rowOff>142875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6F695973-5878-ECFB-5205-8108F8A4F6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6500" y="1333500"/>
          <a:ext cx="4572000" cy="1447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828675</xdr:colOff>
      <xdr:row>9</xdr:row>
      <xdr:rowOff>19050</xdr:rowOff>
    </xdr:from>
    <xdr:to>
      <xdr:col>10</xdr:col>
      <xdr:colOff>3038475</xdr:colOff>
      <xdr:row>60</xdr:row>
      <xdr:rowOff>9525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E70A8EB3-A8FE-EB14-2F3E-082A8EF8F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44100" y="1152525"/>
          <a:ext cx="4238625" cy="457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285750</xdr:colOff>
      <xdr:row>5</xdr:row>
      <xdr:rowOff>19050</xdr:rowOff>
    </xdr:from>
    <xdr:to>
      <xdr:col>11</xdr:col>
      <xdr:colOff>628650</xdr:colOff>
      <xdr:row>20</xdr:row>
      <xdr:rowOff>76200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9B8F847C-FF47-AFA7-DC56-2D389DBCA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0" y="990600"/>
          <a:ext cx="3390900" cy="2486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495300</xdr:colOff>
      <xdr:row>26</xdr:row>
      <xdr:rowOff>57150</xdr:rowOff>
    </xdr:from>
    <xdr:to>
      <xdr:col>14</xdr:col>
      <xdr:colOff>495300</xdr:colOff>
      <xdr:row>37</xdr:row>
      <xdr:rowOff>85725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403DDDEB-93EC-2728-EB38-E34E5C117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96400" y="2000250"/>
          <a:ext cx="4572000" cy="1809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</xdr:row>
      <xdr:rowOff>0</xdr:rowOff>
    </xdr:from>
    <xdr:to>
      <xdr:col>13</xdr:col>
      <xdr:colOff>57150</xdr:colOff>
      <xdr:row>30</xdr:row>
      <xdr:rowOff>114300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35581163-0C0C-3D10-CAF2-D16992939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91475" y="971550"/>
          <a:ext cx="3867150" cy="4000500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30</xdr:row>
      <xdr:rowOff>85725</xdr:rowOff>
    </xdr:from>
    <xdr:to>
      <xdr:col>13</xdr:col>
      <xdr:colOff>9525</xdr:colOff>
      <xdr:row>47</xdr:row>
      <xdr:rowOff>47625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D17101E9-0D73-6691-1586-F3CAF5EEBC05}"/>
            </a:ext>
            <a:ext uri="{147F2762-F138-4A5C-976F-8EAC2B608ADB}">
              <a16:predDERef xmlns:a16="http://schemas.microsoft.com/office/drawing/2014/main" pred="{35581163-0C0C-3D10-CAF2-D16992939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20050" y="4943475"/>
          <a:ext cx="3790950" cy="27146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5</xdr:row>
      <xdr:rowOff>0</xdr:rowOff>
    </xdr:from>
    <xdr:to>
      <xdr:col>15</xdr:col>
      <xdr:colOff>752475</xdr:colOff>
      <xdr:row>8</xdr:row>
      <xdr:rowOff>133350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5F123479-6E07-0071-7032-C3C6F79C2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15225" y="809625"/>
          <a:ext cx="6724650" cy="6191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552450</xdr:colOff>
      <xdr:row>9</xdr:row>
      <xdr:rowOff>85725</xdr:rowOff>
    </xdr:from>
    <xdr:to>
      <xdr:col>14</xdr:col>
      <xdr:colOff>552450</xdr:colOff>
      <xdr:row>32</xdr:row>
      <xdr:rowOff>95250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686337D0-2B35-FC7C-2F72-F601AAA6E9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05850" y="1543050"/>
          <a:ext cx="4572000" cy="3733800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E27DF-1E1E-463A-B883-2E2ADEF7AF63}">
  <dimension ref="B2:M61"/>
  <sheetViews>
    <sheetView tabSelected="1" topLeftCell="A12" workbookViewId="0">
      <selection activeCell="H47" sqref="H47"/>
    </sheetView>
  </sheetViews>
  <sheetFormatPr baseColWidth="10" defaultColWidth="11.42578125" defaultRowHeight="12.75" x14ac:dyDescent="0.2"/>
  <cols>
    <col min="1" max="1" width="2.7109375" style="3" customWidth="1"/>
    <col min="2" max="2" width="52.140625" style="3" customWidth="1"/>
    <col min="3" max="5" width="12.7109375" style="3" customWidth="1"/>
    <col min="6" max="6" width="11.42578125" style="3" customWidth="1"/>
    <col min="7" max="11" width="11.42578125" style="3"/>
    <col min="12" max="12" width="8.28515625" style="3" customWidth="1"/>
    <col min="13" max="16384" width="11.42578125" style="3"/>
  </cols>
  <sheetData>
    <row r="2" spans="2:13" x14ac:dyDescent="0.2">
      <c r="B2" s="1" t="s">
        <v>0</v>
      </c>
      <c r="C2" s="1"/>
      <c r="D2" s="2"/>
      <c r="E2" s="2"/>
      <c r="F2" s="2" t="s">
        <v>1</v>
      </c>
    </row>
    <row r="3" spans="2:13" x14ac:dyDescent="0.2">
      <c r="B3" s="156" t="s">
        <v>2</v>
      </c>
      <c r="C3" s="156"/>
      <c r="D3" s="156"/>
      <c r="E3" s="156"/>
      <c r="F3" s="113"/>
    </row>
    <row r="4" spans="2:13" ht="25.5" x14ac:dyDescent="0.2">
      <c r="B4" s="15" t="s">
        <v>3</v>
      </c>
      <c r="C4" s="16" t="s">
        <v>4</v>
      </c>
      <c r="D4" s="16" t="s">
        <v>5</v>
      </c>
      <c r="E4" s="16" t="s">
        <v>6</v>
      </c>
      <c r="F4" s="16" t="s">
        <v>7</v>
      </c>
    </row>
    <row r="5" spans="2:13" hidden="1" x14ac:dyDescent="0.2">
      <c r="B5" s="4" t="s">
        <v>8</v>
      </c>
      <c r="C5" s="5"/>
      <c r="D5" s="5"/>
      <c r="E5" s="5"/>
      <c r="F5" s="5"/>
    </row>
    <row r="6" spans="2:13" hidden="1" x14ac:dyDescent="0.2">
      <c r="B6" s="4" t="s">
        <v>9</v>
      </c>
      <c r="C6" s="5"/>
      <c r="D6" s="5"/>
      <c r="E6" s="5"/>
      <c r="F6" s="5"/>
    </row>
    <row r="7" spans="2:13" hidden="1" x14ac:dyDescent="0.2">
      <c r="B7" s="4" t="s">
        <v>10</v>
      </c>
      <c r="C7" s="5"/>
      <c r="D7" s="5"/>
      <c r="E7" s="5"/>
      <c r="F7" s="5"/>
    </row>
    <row r="8" spans="2:13" hidden="1" x14ac:dyDescent="0.2">
      <c r="B8" s="4" t="s">
        <v>11</v>
      </c>
      <c r="C8" s="5"/>
      <c r="D8" s="5"/>
      <c r="E8" s="5"/>
      <c r="F8" s="5"/>
    </row>
    <row r="9" spans="2:13" hidden="1" x14ac:dyDescent="0.2">
      <c r="B9" s="4" t="s">
        <v>12</v>
      </c>
      <c r="C9" s="5"/>
      <c r="D9" s="5"/>
      <c r="E9" s="5"/>
      <c r="F9" s="5"/>
    </row>
    <row r="10" spans="2:13" x14ac:dyDescent="0.2">
      <c r="B10" s="4" t="s">
        <v>13</v>
      </c>
      <c r="C10" s="25">
        <v>-10933819.24</v>
      </c>
      <c r="D10" s="25">
        <v>-10857000</v>
      </c>
      <c r="E10" s="25">
        <v>-10857000</v>
      </c>
      <c r="F10" s="25">
        <v>-12915028.720000001</v>
      </c>
    </row>
    <row r="11" spans="2:13" hidden="1" x14ac:dyDescent="0.2">
      <c r="B11" s="4" t="s">
        <v>14</v>
      </c>
      <c r="C11" s="25"/>
      <c r="D11" s="25"/>
      <c r="E11" s="25"/>
      <c r="F11" s="25"/>
    </row>
    <row r="12" spans="2:13" x14ac:dyDescent="0.2">
      <c r="B12" s="4" t="s">
        <v>15</v>
      </c>
      <c r="C12" s="6">
        <v>-30832</v>
      </c>
      <c r="D12" s="6"/>
      <c r="E12" s="6"/>
      <c r="F12" s="6"/>
    </row>
    <row r="13" spans="2:13" x14ac:dyDescent="0.2">
      <c r="B13" s="8" t="s">
        <v>16</v>
      </c>
      <c r="C13" s="9">
        <f>SUM(C5:C12)</f>
        <v>-10964651.24</v>
      </c>
      <c r="D13" s="9">
        <f t="shared" ref="D13:E13" si="0">SUM(D5:D12)</f>
        <v>-10857000</v>
      </c>
      <c r="E13" s="9">
        <f t="shared" si="0"/>
        <v>-10857000</v>
      </c>
      <c r="F13" s="9">
        <f>SUM(F5:F12)</f>
        <v>-12915028.720000001</v>
      </c>
      <c r="M13" s="3" t="e" vm="1">
        <v>#VALUE!</v>
      </c>
    </row>
    <row r="14" spans="2:13" x14ac:dyDescent="0.2">
      <c r="B14" s="4" t="s">
        <v>17</v>
      </c>
      <c r="C14" s="6">
        <v>5717205.1699999999</v>
      </c>
      <c r="D14" s="6">
        <v>6395000</v>
      </c>
      <c r="E14" s="6">
        <v>6395000</v>
      </c>
      <c r="F14" s="6">
        <v>5117186.7699999996</v>
      </c>
    </row>
    <row r="15" spans="2:13" x14ac:dyDescent="0.2">
      <c r="B15" s="4" t="s">
        <v>18</v>
      </c>
      <c r="C15" s="6">
        <v>1750879.87</v>
      </c>
      <c r="D15" s="6">
        <v>2058000</v>
      </c>
      <c r="E15" s="6">
        <v>2058000</v>
      </c>
      <c r="F15" s="6">
        <v>1405288.15</v>
      </c>
    </row>
    <row r="16" spans="2:13" x14ac:dyDescent="0.2">
      <c r="B16" s="4" t="s">
        <v>19</v>
      </c>
      <c r="C16" s="6">
        <v>2367836.0099999998</v>
      </c>
      <c r="D16" s="6">
        <v>2181000</v>
      </c>
      <c r="E16" s="6">
        <v>2181000</v>
      </c>
      <c r="F16" s="6">
        <v>2471673.9900000002</v>
      </c>
    </row>
    <row r="17" spans="2:6" x14ac:dyDescent="0.2">
      <c r="B17" s="4" t="s">
        <v>20</v>
      </c>
      <c r="C17" s="6">
        <v>397835.8</v>
      </c>
      <c r="D17" s="6">
        <v>301000</v>
      </c>
      <c r="E17" s="6">
        <v>301000</v>
      </c>
      <c r="F17" s="6">
        <v>546340.16</v>
      </c>
    </row>
    <row r="18" spans="2:6" hidden="1" x14ac:dyDescent="0.2">
      <c r="B18" s="4" t="s">
        <v>21</v>
      </c>
      <c r="C18" s="6"/>
      <c r="D18" s="6"/>
      <c r="E18" s="6"/>
      <c r="F18" s="6"/>
    </row>
    <row r="19" spans="2:6" x14ac:dyDescent="0.2">
      <c r="B19" s="8" t="s">
        <v>22</v>
      </c>
      <c r="C19" s="9">
        <f>SUM(C14:C18)</f>
        <v>10233756.850000001</v>
      </c>
      <c r="D19" s="9">
        <f t="shared" ref="D19:E19" si="1">SUM(D14:D18)</f>
        <v>10935000</v>
      </c>
      <c r="E19" s="9">
        <f t="shared" si="1"/>
        <v>10935000</v>
      </c>
      <c r="F19" s="9">
        <f>SUM(F14:F18)</f>
        <v>9540489.0700000003</v>
      </c>
    </row>
    <row r="20" spans="2:6" x14ac:dyDescent="0.2">
      <c r="B20" s="19" t="s">
        <v>23</v>
      </c>
      <c r="C20" s="20">
        <f>+C13+C19</f>
        <v>-730894.38999999873</v>
      </c>
      <c r="D20" s="20">
        <f t="shared" ref="D20:E20" si="2">+D13+D19</f>
        <v>78000</v>
      </c>
      <c r="E20" s="20">
        <f t="shared" si="2"/>
        <v>78000</v>
      </c>
      <c r="F20" s="20">
        <f>+F13+F19</f>
        <v>-3374539.6500000004</v>
      </c>
    </row>
    <row r="21" spans="2:6" x14ac:dyDescent="0.2">
      <c r="B21" s="4" t="s">
        <v>24</v>
      </c>
      <c r="C21" s="6">
        <v>-338576</v>
      </c>
      <c r="D21" s="6">
        <v>-24000</v>
      </c>
      <c r="E21" s="6">
        <v>-24000</v>
      </c>
      <c r="F21" s="6">
        <v>-169547</v>
      </c>
    </row>
    <row r="22" spans="2:6" hidden="1" x14ac:dyDescent="0.2">
      <c r="B22" s="4" t="s">
        <v>25</v>
      </c>
      <c r="C22" s="6"/>
      <c r="D22" s="6"/>
      <c r="E22" s="6"/>
      <c r="F22" s="6"/>
    </row>
    <row r="23" spans="2:6" hidden="1" x14ac:dyDescent="0.2">
      <c r="B23" s="4" t="s">
        <v>26</v>
      </c>
      <c r="C23" s="6"/>
      <c r="D23" s="6"/>
      <c r="E23" s="6"/>
      <c r="F23" s="6"/>
    </row>
    <row r="24" spans="2:6" x14ac:dyDescent="0.2">
      <c r="B24" s="4" t="s">
        <v>27</v>
      </c>
      <c r="C24" s="6">
        <v>8884</v>
      </c>
      <c r="D24" s="6">
        <v>0</v>
      </c>
      <c r="E24" s="6">
        <v>0</v>
      </c>
      <c r="F24" s="6">
        <v>1</v>
      </c>
    </row>
    <row r="25" spans="2:6" hidden="1" x14ac:dyDescent="0.2">
      <c r="B25" s="4" t="s">
        <v>28</v>
      </c>
      <c r="C25" s="6"/>
      <c r="D25" s="6"/>
      <c r="E25" s="6"/>
      <c r="F25" s="6"/>
    </row>
    <row r="26" spans="2:6" x14ac:dyDescent="0.2">
      <c r="B26" s="8" t="s">
        <v>29</v>
      </c>
      <c r="C26" s="9">
        <f>SUM(C21:C25)</f>
        <v>-329692</v>
      </c>
      <c r="D26" s="9">
        <f t="shared" ref="D26:E26" si="3">SUM(D21:D25)</f>
        <v>-24000</v>
      </c>
      <c r="E26" s="9">
        <f t="shared" si="3"/>
        <v>-24000</v>
      </c>
      <c r="F26" s="9">
        <f>SUM(F21:F25)</f>
        <v>-169546</v>
      </c>
    </row>
    <row r="27" spans="2:6" hidden="1" x14ac:dyDescent="0.2">
      <c r="B27" s="4" t="s">
        <v>30</v>
      </c>
      <c r="C27" s="6"/>
      <c r="D27" s="6"/>
      <c r="E27" s="6"/>
      <c r="F27" s="6"/>
    </row>
    <row r="28" spans="2:6" x14ac:dyDescent="0.2">
      <c r="B28" s="17" t="s">
        <v>31</v>
      </c>
      <c r="C28" s="18">
        <f>C20+C26</f>
        <v>-1060586.3899999987</v>
      </c>
      <c r="D28" s="18">
        <f t="shared" ref="D28:E28" si="4">D20+D26</f>
        <v>54000</v>
      </c>
      <c r="E28" s="18">
        <f t="shared" si="4"/>
        <v>54000</v>
      </c>
      <c r="F28" s="18">
        <f>F20+F26</f>
        <v>-3544085.6500000004</v>
      </c>
    </row>
    <row r="29" spans="2:6" hidden="1" x14ac:dyDescent="0.2">
      <c r="B29" s="11" t="s">
        <v>32</v>
      </c>
      <c r="C29" s="25"/>
      <c r="D29" s="25"/>
      <c r="E29" s="25"/>
      <c r="F29" s="25"/>
    </row>
    <row r="30" spans="2:6" x14ac:dyDescent="0.2">
      <c r="B30" s="11" t="s">
        <v>33</v>
      </c>
      <c r="C30" s="25">
        <v>6000</v>
      </c>
      <c r="D30" s="25">
        <v>6000</v>
      </c>
      <c r="E30" s="25">
        <v>6000</v>
      </c>
      <c r="F30" s="25">
        <v>5918</v>
      </c>
    </row>
    <row r="31" spans="2:6" hidden="1" x14ac:dyDescent="0.2">
      <c r="B31" s="11" t="s">
        <v>34</v>
      </c>
      <c r="C31" s="25"/>
      <c r="D31" s="25"/>
      <c r="E31" s="25"/>
      <c r="F31" s="25"/>
    </row>
    <row r="32" spans="2:6" hidden="1" x14ac:dyDescent="0.2">
      <c r="B32" s="11" t="s">
        <v>35</v>
      </c>
      <c r="C32" s="25"/>
      <c r="D32" s="25"/>
      <c r="E32" s="25"/>
      <c r="F32" s="25"/>
    </row>
    <row r="33" spans="2:12" x14ac:dyDescent="0.2">
      <c r="B33" s="11" t="s">
        <v>36</v>
      </c>
      <c r="C33" s="25">
        <v>1054586.3899999999</v>
      </c>
      <c r="D33" s="25" t="s">
        <v>37</v>
      </c>
      <c r="E33" s="25" t="s">
        <v>37</v>
      </c>
      <c r="F33" s="25">
        <v>3538167.65</v>
      </c>
      <c r="G33" s="113"/>
      <c r="H33" s="113"/>
      <c r="I33" s="113"/>
      <c r="J33" s="113"/>
      <c r="K33" s="113"/>
      <c r="L33" s="113"/>
    </row>
    <row r="34" spans="2:12" x14ac:dyDescent="0.2">
      <c r="B34" s="11" t="s">
        <v>38</v>
      </c>
      <c r="C34" s="25"/>
      <c r="D34" s="25">
        <v>-60000</v>
      </c>
      <c r="E34" s="25">
        <v>-60000</v>
      </c>
      <c r="F34" s="25"/>
      <c r="G34" s="113"/>
      <c r="H34" s="113"/>
      <c r="I34" s="113"/>
      <c r="J34" s="113"/>
      <c r="K34" s="113"/>
      <c r="L34" s="113"/>
    </row>
    <row r="35" spans="2:12" hidden="1" x14ac:dyDescent="0.2">
      <c r="B35" s="11" t="s">
        <v>39</v>
      </c>
      <c r="C35" s="25"/>
      <c r="D35" s="25"/>
      <c r="E35" s="25"/>
      <c r="F35" s="25"/>
      <c r="G35" s="113"/>
      <c r="H35" s="113"/>
      <c r="I35" s="113"/>
      <c r="J35" s="113"/>
      <c r="K35" s="113"/>
      <c r="L35" s="113"/>
    </row>
    <row r="36" spans="2:12" x14ac:dyDescent="0.2">
      <c r="B36" s="8" t="s">
        <v>40</v>
      </c>
      <c r="C36" s="9">
        <f>SUM(C30:C35)</f>
        <v>1060586.3899999999</v>
      </c>
      <c r="D36" s="9">
        <f t="shared" ref="D36:E36" si="5">SUM(D30:D35)</f>
        <v>-54000</v>
      </c>
      <c r="E36" s="9">
        <f t="shared" si="5"/>
        <v>-54000</v>
      </c>
      <c r="F36" s="9">
        <f>SUM(F30:F35)</f>
        <v>3544085.65</v>
      </c>
      <c r="G36" s="113"/>
      <c r="H36" s="113"/>
      <c r="I36" s="113"/>
      <c r="J36" s="113"/>
      <c r="K36" s="113"/>
      <c r="L36" s="113"/>
    </row>
    <row r="37" spans="2:12" x14ac:dyDescent="0.2">
      <c r="B37" s="12" t="s">
        <v>41</v>
      </c>
      <c r="C37" s="13">
        <f>C28+C36</f>
        <v>0</v>
      </c>
      <c r="D37" s="13">
        <f>D28+D36</f>
        <v>0</v>
      </c>
      <c r="E37" s="13">
        <f t="shared" ref="E37" si="6">E28+E36</f>
        <v>0</v>
      </c>
      <c r="F37" s="13">
        <f>F28+F36</f>
        <v>0</v>
      </c>
      <c r="G37" s="113"/>
      <c r="H37" s="113"/>
      <c r="I37" s="113"/>
      <c r="J37" s="113"/>
      <c r="K37" s="113"/>
      <c r="L37" s="113"/>
    </row>
    <row r="39" spans="2:12" x14ac:dyDescent="0.2">
      <c r="B39" s="125"/>
      <c r="C39" s="125"/>
      <c r="D39" s="125"/>
      <c r="E39" s="113"/>
      <c r="F39" s="113"/>
      <c r="G39" s="113"/>
      <c r="H39" s="113"/>
      <c r="I39" s="113"/>
      <c r="J39" s="113"/>
      <c r="K39" s="113"/>
      <c r="L39" s="113"/>
    </row>
    <row r="41" spans="2:12" x14ac:dyDescent="0.2">
      <c r="B41" s="113"/>
      <c r="C41" s="169" t="s">
        <v>293</v>
      </c>
      <c r="D41" s="155"/>
      <c r="E41" s="113"/>
      <c r="F41" s="113"/>
      <c r="G41" s="113"/>
      <c r="H41" s="113"/>
      <c r="I41" s="113"/>
      <c r="J41" s="113"/>
      <c r="K41" s="113"/>
      <c r="L41" s="113"/>
    </row>
    <row r="42" spans="2:12" x14ac:dyDescent="0.2"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</row>
    <row r="43" spans="2:12" x14ac:dyDescent="0.2"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</row>
    <row r="44" spans="2:12" x14ac:dyDescent="0.2"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</row>
    <row r="45" spans="2:12" x14ac:dyDescent="0.2"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113"/>
    </row>
    <row r="46" spans="2:12" x14ac:dyDescent="0.2">
      <c r="B46" s="113"/>
      <c r="C46" s="113"/>
      <c r="D46" s="113"/>
      <c r="E46" s="113"/>
      <c r="F46" s="113"/>
      <c r="G46" s="113"/>
      <c r="H46" s="113"/>
      <c r="I46" s="113"/>
      <c r="J46" s="113"/>
      <c r="K46" s="113"/>
      <c r="L46" s="113"/>
    </row>
    <row r="47" spans="2:12" x14ac:dyDescent="0.2"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</row>
    <row r="48" spans="2:12" x14ac:dyDescent="0.2"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</row>
    <row r="49" spans="2:12" x14ac:dyDescent="0.2"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</row>
    <row r="50" spans="2:12" x14ac:dyDescent="0.2"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</row>
    <row r="51" spans="2:12" x14ac:dyDescent="0.2">
      <c r="B51" s="113"/>
      <c r="C51" s="113"/>
      <c r="D51" s="113"/>
      <c r="E51" s="113"/>
      <c r="F51" s="113"/>
      <c r="G51" s="113"/>
      <c r="H51" s="113"/>
      <c r="I51" s="113"/>
      <c r="J51" s="113"/>
      <c r="K51" s="113"/>
      <c r="L51" s="113"/>
    </row>
    <row r="52" spans="2:12" x14ac:dyDescent="0.2"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</row>
    <row r="53" spans="2:12" x14ac:dyDescent="0.2"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113"/>
    </row>
    <row r="54" spans="2:12" x14ac:dyDescent="0.2"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</row>
    <row r="55" spans="2:12" x14ac:dyDescent="0.2">
      <c r="B55" s="113"/>
      <c r="C55" s="113"/>
      <c r="D55" s="113"/>
      <c r="E55" s="113"/>
      <c r="F55" s="113"/>
      <c r="G55" s="113"/>
      <c r="H55" s="113"/>
      <c r="I55" s="113"/>
      <c r="J55" s="113"/>
      <c r="K55" s="113"/>
      <c r="L55" s="113"/>
    </row>
    <row r="56" spans="2:12" x14ac:dyDescent="0.2">
      <c r="B56" s="113"/>
      <c r="C56" s="113"/>
      <c r="D56" s="113"/>
      <c r="E56" s="113"/>
      <c r="F56" s="113"/>
      <c r="G56" s="113"/>
      <c r="H56" s="113"/>
      <c r="I56" s="113"/>
      <c r="J56" s="113"/>
      <c r="K56" s="113"/>
      <c r="L56" s="113"/>
    </row>
    <row r="57" spans="2:12" x14ac:dyDescent="0.2">
      <c r="B57" s="113"/>
      <c r="C57" s="113"/>
      <c r="D57" s="113"/>
      <c r="E57" s="113"/>
      <c r="F57" s="113"/>
      <c r="G57" s="113"/>
      <c r="H57" s="113"/>
      <c r="I57" s="113"/>
      <c r="J57" s="113"/>
      <c r="K57" s="113"/>
      <c r="L57" s="113"/>
    </row>
    <row r="58" spans="2:12" x14ac:dyDescent="0.2">
      <c r="B58" s="113"/>
      <c r="C58" s="113"/>
      <c r="D58" s="113"/>
      <c r="E58" s="113"/>
      <c r="F58" s="113"/>
      <c r="G58" s="113"/>
      <c r="H58" s="113"/>
      <c r="I58" s="113"/>
      <c r="J58" s="113"/>
      <c r="K58" s="113"/>
      <c r="L58" s="113"/>
    </row>
    <row r="59" spans="2:12" x14ac:dyDescent="0.2"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</row>
    <row r="60" spans="2:12" x14ac:dyDescent="0.2">
      <c r="B60" s="113"/>
      <c r="C60" s="113"/>
      <c r="D60" s="113"/>
      <c r="E60" s="113"/>
      <c r="F60" s="113"/>
      <c r="G60" s="113"/>
      <c r="H60" s="113"/>
      <c r="I60" s="113"/>
      <c r="J60" s="113"/>
      <c r="K60" s="113"/>
      <c r="L60" s="113"/>
    </row>
    <row r="61" spans="2:12" x14ac:dyDescent="0.2"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</row>
  </sheetData>
  <mergeCells count="2">
    <mergeCell ref="C41:D41"/>
    <mergeCell ref="B3:E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5396B-E39E-49DE-9678-231E26B54CD9}">
  <dimension ref="A2:J31"/>
  <sheetViews>
    <sheetView topLeftCell="C1" workbookViewId="0">
      <selection activeCell="O36" sqref="O36"/>
    </sheetView>
  </sheetViews>
  <sheetFormatPr baseColWidth="10" defaultColWidth="11.42578125" defaultRowHeight="12.75" x14ac:dyDescent="0.2"/>
  <cols>
    <col min="1" max="1" width="2.7109375" style="3" customWidth="1"/>
    <col min="2" max="2" width="40.28515625" style="3" customWidth="1"/>
    <col min="3" max="3" width="17.7109375" style="3" customWidth="1"/>
    <col min="4" max="4" width="13" style="3" bestFit="1" customWidth="1"/>
    <col min="5" max="5" width="11.85546875" style="3" bestFit="1" customWidth="1"/>
    <col min="6" max="16384" width="11.42578125" style="3"/>
  </cols>
  <sheetData>
    <row r="2" spans="2:9" x14ac:dyDescent="0.2">
      <c r="B2" s="36" t="s">
        <v>0</v>
      </c>
      <c r="C2" s="36"/>
      <c r="D2" s="2" t="s">
        <v>1</v>
      </c>
      <c r="E2" s="2"/>
      <c r="F2" s="113"/>
      <c r="G2" s="113"/>
      <c r="H2" s="113"/>
      <c r="I2" s="113"/>
    </row>
    <row r="3" spans="2:9" x14ac:dyDescent="0.2">
      <c r="B3" s="87"/>
      <c r="C3" s="87"/>
      <c r="D3" s="126"/>
      <c r="E3" s="140"/>
      <c r="F3" s="87"/>
      <c r="G3" s="140"/>
      <c r="H3" s="140"/>
      <c r="I3" s="140"/>
    </row>
    <row r="4" spans="2:9" x14ac:dyDescent="0.2">
      <c r="B4" s="88" t="s">
        <v>250</v>
      </c>
      <c r="C4" s="89"/>
      <c r="D4" s="90"/>
      <c r="E4" s="140"/>
      <c r="F4" s="87"/>
      <c r="G4" s="140"/>
      <c r="H4" s="140"/>
      <c r="I4" s="140"/>
    </row>
    <row r="5" spans="2:9" x14ac:dyDescent="0.2">
      <c r="B5" s="47" t="s">
        <v>251</v>
      </c>
      <c r="C5" s="91"/>
      <c r="D5" s="92" t="s">
        <v>252</v>
      </c>
      <c r="E5" s="140"/>
      <c r="F5" s="140"/>
      <c r="G5" s="140"/>
      <c r="H5" s="113"/>
      <c r="I5" s="113"/>
    </row>
    <row r="6" spans="2:9" x14ac:dyDescent="0.2">
      <c r="B6" s="141" t="s">
        <v>253</v>
      </c>
      <c r="C6" s="113"/>
      <c r="D6" s="66">
        <v>852278</v>
      </c>
      <c r="E6" s="140"/>
      <c r="F6" s="140"/>
      <c r="G6" s="140"/>
      <c r="H6" s="113"/>
      <c r="I6" s="113"/>
    </row>
    <row r="7" spans="2:9" x14ac:dyDescent="0.2">
      <c r="B7" s="127" t="s">
        <v>254</v>
      </c>
      <c r="C7" s="113"/>
      <c r="D7" s="40">
        <v>180216</v>
      </c>
      <c r="E7" s="140"/>
      <c r="F7" s="140"/>
      <c r="G7" s="140"/>
      <c r="H7" s="113"/>
      <c r="I7" s="113"/>
    </row>
    <row r="8" spans="2:9" x14ac:dyDescent="0.2">
      <c r="B8" s="127" t="s">
        <v>255</v>
      </c>
      <c r="C8" s="113"/>
      <c r="D8" s="40">
        <v>-171044</v>
      </c>
      <c r="E8" s="140"/>
      <c r="F8" s="140"/>
      <c r="G8" s="140"/>
      <c r="H8" s="113"/>
      <c r="I8" s="113"/>
    </row>
    <row r="9" spans="2:9" x14ac:dyDescent="0.2">
      <c r="B9" s="127" t="s">
        <v>256</v>
      </c>
      <c r="C9" s="113"/>
      <c r="D9" s="40">
        <v>27435</v>
      </c>
      <c r="E9" s="140"/>
      <c r="F9" s="140"/>
      <c r="G9" s="140"/>
      <c r="H9" s="113"/>
      <c r="I9" s="113"/>
    </row>
    <row r="10" spans="2:9" x14ac:dyDescent="0.2">
      <c r="B10" s="38" t="s">
        <v>257</v>
      </c>
      <c r="C10" s="91"/>
      <c r="D10" s="93">
        <f>SUM(D6:D9)</f>
        <v>888885</v>
      </c>
      <c r="E10" s="142"/>
      <c r="F10" s="140"/>
      <c r="G10" s="140"/>
      <c r="H10" s="113"/>
      <c r="I10" s="113"/>
    </row>
    <row r="11" spans="2:9" x14ac:dyDescent="0.2">
      <c r="B11" s="52" t="s">
        <v>258</v>
      </c>
      <c r="C11" s="46"/>
      <c r="D11" s="40">
        <v>891326</v>
      </c>
      <c r="E11" s="140"/>
      <c r="F11" s="140"/>
      <c r="G11" s="140"/>
      <c r="H11" s="113"/>
      <c r="I11" s="113"/>
    </row>
    <row r="12" spans="2:9" x14ac:dyDescent="0.2">
      <c r="B12" s="52" t="s">
        <v>259</v>
      </c>
      <c r="C12" s="46"/>
      <c r="D12" s="40">
        <v>2441</v>
      </c>
      <c r="E12" s="140"/>
      <c r="F12" s="140"/>
      <c r="G12" s="140"/>
      <c r="H12" s="113"/>
      <c r="I12" s="113"/>
    </row>
    <row r="13" spans="2:9" x14ac:dyDescent="0.2">
      <c r="B13" s="94" t="s">
        <v>260</v>
      </c>
      <c r="C13" s="95"/>
      <c r="D13" s="96" t="s">
        <v>261</v>
      </c>
      <c r="E13" s="140"/>
      <c r="F13" s="140"/>
      <c r="G13" s="140"/>
      <c r="H13" s="113"/>
      <c r="I13" s="113"/>
    </row>
    <row r="14" spans="2:9" x14ac:dyDescent="0.2">
      <c r="B14" s="97"/>
      <c r="C14" s="98"/>
      <c r="D14" s="97"/>
      <c r="E14" s="97"/>
      <c r="F14" s="97"/>
      <c r="G14" s="97"/>
      <c r="H14" s="97"/>
      <c r="I14" s="97"/>
    </row>
    <row r="15" spans="2:9" x14ac:dyDescent="0.2">
      <c r="B15" s="165" t="s">
        <v>262</v>
      </c>
      <c r="C15" s="99"/>
      <c r="D15" s="167" t="s">
        <v>252</v>
      </c>
      <c r="E15" s="168"/>
      <c r="F15" s="100"/>
      <c r="G15" s="100"/>
      <c r="H15" s="100"/>
      <c r="I15" s="100"/>
    </row>
    <row r="16" spans="2:9" x14ac:dyDescent="0.2">
      <c r="B16" s="166"/>
      <c r="C16" s="101"/>
      <c r="D16" s="102" t="s">
        <v>263</v>
      </c>
      <c r="E16" s="103" t="s">
        <v>264</v>
      </c>
      <c r="F16" s="140"/>
      <c r="G16" s="140"/>
      <c r="H16" s="140"/>
      <c r="I16" s="113"/>
    </row>
    <row r="17" spans="1:10" x14ac:dyDescent="0.2">
      <c r="A17" s="113"/>
      <c r="B17" s="141" t="s">
        <v>265</v>
      </c>
      <c r="C17" s="113"/>
      <c r="D17" s="143">
        <v>4685627</v>
      </c>
      <c r="E17" s="144">
        <f>D17*0.141</f>
        <v>660673.40699999989</v>
      </c>
      <c r="F17" s="140"/>
      <c r="G17" s="140"/>
      <c r="H17" s="140"/>
      <c r="I17" s="113"/>
      <c r="J17" s="113"/>
    </row>
    <row r="18" spans="1:10" x14ac:dyDescent="0.2">
      <c r="A18" s="113"/>
      <c r="B18" s="127" t="s">
        <v>266</v>
      </c>
      <c r="C18" s="113"/>
      <c r="D18" s="143">
        <v>4403958</v>
      </c>
      <c r="E18" s="144">
        <f>D18*0.141</f>
        <v>620958.07799999998</v>
      </c>
      <c r="F18" s="140"/>
      <c r="G18" s="140"/>
      <c r="H18" s="140"/>
      <c r="I18" s="113"/>
      <c r="J18" s="113"/>
    </row>
    <row r="19" spans="1:10" x14ac:dyDescent="0.2">
      <c r="A19" s="113"/>
      <c r="B19" s="38" t="s">
        <v>267</v>
      </c>
      <c r="C19" s="91"/>
      <c r="D19" s="104">
        <f>D17-D18</f>
        <v>281669</v>
      </c>
      <c r="E19" s="93">
        <f>E17-E18</f>
        <v>39715.328999999911</v>
      </c>
      <c r="F19" s="140"/>
      <c r="G19" s="140"/>
      <c r="H19" s="140"/>
      <c r="I19" s="113"/>
      <c r="J19" s="113"/>
    </row>
    <row r="20" spans="1:10" x14ac:dyDescent="0.2">
      <c r="A20" s="113"/>
      <c r="B20" s="97"/>
      <c r="C20" s="97"/>
      <c r="D20" s="100"/>
      <c r="E20" s="100"/>
      <c r="F20" s="140"/>
      <c r="G20" s="140"/>
      <c r="H20" s="140"/>
      <c r="I20" s="140"/>
      <c r="J20" s="113"/>
    </row>
    <row r="21" spans="1:10" x14ac:dyDescent="0.2">
      <c r="A21" s="113"/>
      <c r="B21" s="109" t="s">
        <v>268</v>
      </c>
      <c r="C21" s="105"/>
      <c r="D21" s="92" t="s">
        <v>252</v>
      </c>
      <c r="E21" s="140"/>
      <c r="F21" s="140"/>
      <c r="G21" s="140"/>
      <c r="H21" s="140"/>
      <c r="I21" s="113"/>
      <c r="J21" s="113"/>
    </row>
    <row r="22" spans="1:10" x14ac:dyDescent="0.2">
      <c r="A22" s="113"/>
      <c r="B22" s="141" t="s">
        <v>269</v>
      </c>
      <c r="C22" s="113"/>
      <c r="D22" s="145">
        <v>0</v>
      </c>
      <c r="E22" s="140"/>
      <c r="F22" s="140"/>
      <c r="G22" s="140"/>
      <c r="H22" s="140"/>
      <c r="I22" s="113"/>
      <c r="J22" s="113"/>
    </row>
    <row r="23" spans="1:10" x14ac:dyDescent="0.2">
      <c r="A23" s="113"/>
      <c r="B23" s="127" t="s">
        <v>270</v>
      </c>
      <c r="C23" s="113"/>
      <c r="D23" s="144">
        <v>149147</v>
      </c>
      <c r="E23" s="140"/>
      <c r="F23" s="140"/>
      <c r="G23" s="140"/>
      <c r="H23" s="140"/>
      <c r="I23" s="113"/>
      <c r="J23" s="113"/>
    </row>
    <row r="24" spans="1:10" x14ac:dyDescent="0.2">
      <c r="A24" s="113"/>
      <c r="B24" s="129" t="s">
        <v>271</v>
      </c>
      <c r="C24" s="130"/>
      <c r="D24" s="146"/>
      <c r="E24" s="140"/>
      <c r="F24" s="147"/>
      <c r="G24" s="140"/>
      <c r="H24" s="140"/>
      <c r="I24" s="113"/>
      <c r="J24" s="113"/>
    </row>
    <row r="25" spans="1:10" x14ac:dyDescent="0.2">
      <c r="A25" s="113"/>
      <c r="B25" s="140"/>
      <c r="C25" s="140"/>
      <c r="D25" s="148"/>
      <c r="E25" s="140"/>
      <c r="F25" s="140"/>
      <c r="G25" s="140"/>
      <c r="H25" s="140"/>
      <c r="I25" s="113"/>
      <c r="J25" s="113"/>
    </row>
    <row r="26" spans="1:10" x14ac:dyDescent="0.2">
      <c r="A26" s="113"/>
      <c r="B26" s="47" t="s">
        <v>272</v>
      </c>
      <c r="C26" s="91"/>
      <c r="D26" s="92" t="s">
        <v>252</v>
      </c>
      <c r="E26" s="113"/>
      <c r="F26" s="113"/>
      <c r="G26" s="113"/>
      <c r="H26" s="113"/>
      <c r="I26" s="113"/>
      <c r="J26" s="113"/>
    </row>
    <row r="27" spans="1:10" x14ac:dyDescent="0.2">
      <c r="A27" s="113"/>
      <c r="B27" s="106" t="s">
        <v>273</v>
      </c>
      <c r="C27" s="46"/>
      <c r="D27" s="149">
        <v>4.4999999999999998E-2</v>
      </c>
      <c r="E27" s="113"/>
      <c r="F27" s="113"/>
      <c r="G27" s="113"/>
      <c r="H27" s="113"/>
      <c r="I27" s="113"/>
      <c r="J27" s="113"/>
    </row>
    <row r="28" spans="1:10" x14ac:dyDescent="0.2">
      <c r="A28" s="113"/>
      <c r="B28" s="52" t="s">
        <v>274</v>
      </c>
      <c r="C28" s="46"/>
      <c r="D28" s="150">
        <v>0.04</v>
      </c>
      <c r="E28" s="113"/>
      <c r="F28" s="113"/>
      <c r="G28" s="113"/>
      <c r="H28" s="113"/>
      <c r="I28" s="113"/>
      <c r="J28" s="136"/>
    </row>
    <row r="29" spans="1:10" x14ac:dyDescent="0.2">
      <c r="A29" s="113"/>
      <c r="B29" s="52" t="s">
        <v>275</v>
      </c>
      <c r="C29" s="46"/>
      <c r="D29" s="150">
        <v>2.9700000000000001E-2</v>
      </c>
      <c r="E29" s="113"/>
      <c r="F29" s="113"/>
      <c r="G29" s="113"/>
      <c r="H29" s="113"/>
      <c r="I29" s="113"/>
      <c r="J29" s="113"/>
    </row>
    <row r="30" spans="1:10" x14ac:dyDescent="0.2">
      <c r="A30" s="113"/>
      <c r="B30" s="52" t="s">
        <v>276</v>
      </c>
      <c r="C30" s="46"/>
      <c r="D30" s="150">
        <v>2.9700000000000001E-2</v>
      </c>
      <c r="E30" s="113"/>
      <c r="F30" s="113"/>
      <c r="G30" s="113"/>
      <c r="H30" s="113"/>
      <c r="I30" s="113"/>
      <c r="J30" s="113"/>
    </row>
    <row r="31" spans="1:10" x14ac:dyDescent="0.2">
      <c r="A31" s="113"/>
      <c r="B31" s="94" t="s">
        <v>277</v>
      </c>
      <c r="C31" s="95"/>
      <c r="D31" s="124">
        <v>2.1999999999999999E-2</v>
      </c>
      <c r="E31" s="113"/>
      <c r="F31" s="113"/>
      <c r="G31" s="113"/>
      <c r="H31" s="113"/>
      <c r="I31" s="113"/>
      <c r="J31" s="113"/>
    </row>
  </sheetData>
  <mergeCells count="2">
    <mergeCell ref="B15:B16"/>
    <mergeCell ref="D15:E1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6308B-A7DE-4D3F-901C-F3D544000052}">
  <dimension ref="A2:D12"/>
  <sheetViews>
    <sheetView workbookViewId="0">
      <selection activeCell="K6" sqref="K6"/>
    </sheetView>
  </sheetViews>
  <sheetFormatPr baseColWidth="10" defaultColWidth="11.42578125" defaultRowHeight="12.75" x14ac:dyDescent="0.2"/>
  <cols>
    <col min="1" max="1" width="2.7109375" style="3" customWidth="1"/>
    <col min="2" max="2" width="48.42578125" style="3" bestFit="1" customWidth="1"/>
    <col min="3" max="4" width="12.7109375" style="3" customWidth="1"/>
    <col min="5" max="16384" width="11.42578125" style="3"/>
  </cols>
  <sheetData>
    <row r="2" spans="1:4" x14ac:dyDescent="0.2">
      <c r="A2" s="113"/>
      <c r="B2" s="36" t="s">
        <v>0</v>
      </c>
      <c r="C2" s="2"/>
      <c r="D2" s="2" t="s">
        <v>1</v>
      </c>
    </row>
    <row r="3" spans="1:4" x14ac:dyDescent="0.2">
      <c r="A3" s="113"/>
      <c r="B3" s="14"/>
      <c r="C3" s="126"/>
      <c r="D3" s="126"/>
    </row>
    <row r="4" spans="1:4" x14ac:dyDescent="0.2">
      <c r="A4" s="113"/>
      <c r="B4" s="47" t="s">
        <v>278</v>
      </c>
      <c r="C4" s="163" t="s">
        <v>4</v>
      </c>
      <c r="D4" s="163" t="s">
        <v>7</v>
      </c>
    </row>
    <row r="5" spans="1:4" x14ac:dyDescent="0.2">
      <c r="A5" s="113"/>
      <c r="B5" s="44" t="s">
        <v>279</v>
      </c>
      <c r="C5" s="164"/>
      <c r="D5" s="164"/>
    </row>
    <row r="6" spans="1:4" x14ac:dyDescent="0.2">
      <c r="A6" s="113"/>
      <c r="B6" s="117" t="s">
        <v>280</v>
      </c>
      <c r="C6" s="82"/>
      <c r="D6" s="83"/>
    </row>
    <row r="7" spans="1:4" x14ac:dyDescent="0.2">
      <c r="A7" s="113"/>
      <c r="B7" s="81" t="s">
        <v>281</v>
      </c>
      <c r="C7" s="82">
        <v>31700</v>
      </c>
      <c r="D7" s="83">
        <v>6700</v>
      </c>
    </row>
    <row r="8" spans="1:4" x14ac:dyDescent="0.2">
      <c r="A8" s="113"/>
      <c r="B8" s="84"/>
      <c r="C8" s="43">
        <f>SUM(C6:C7)</f>
        <v>31700</v>
      </c>
      <c r="D8" s="85">
        <f>SUM(D6:D7)</f>
        <v>6700</v>
      </c>
    </row>
    <row r="9" spans="1:4" x14ac:dyDescent="0.2">
      <c r="A9" s="113"/>
      <c r="B9" s="113"/>
      <c r="C9" s="113"/>
      <c r="D9" s="113"/>
    </row>
    <row r="10" spans="1:4" x14ac:dyDescent="0.2">
      <c r="A10" s="113"/>
      <c r="B10" s="113"/>
      <c r="C10" s="113"/>
      <c r="D10" s="113"/>
    </row>
    <row r="11" spans="1:4" x14ac:dyDescent="0.2">
      <c r="A11" s="113"/>
      <c r="B11" s="113"/>
      <c r="C11" s="113"/>
      <c r="D11" s="113"/>
    </row>
    <row r="12" spans="1:4" x14ac:dyDescent="0.2">
      <c r="A12" s="113"/>
      <c r="B12" s="113"/>
      <c r="C12" s="113"/>
      <c r="D12" s="113"/>
    </row>
  </sheetData>
  <mergeCells count="2">
    <mergeCell ref="C4:C5"/>
    <mergeCell ref="D4:D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F35B6-1B8C-4B8F-B8DC-7C108C48FD58}">
  <dimension ref="A2:D12"/>
  <sheetViews>
    <sheetView topLeftCell="D1" workbookViewId="0">
      <selection activeCell="K8" sqref="K8"/>
    </sheetView>
  </sheetViews>
  <sheetFormatPr baseColWidth="10" defaultColWidth="11.42578125" defaultRowHeight="12.75" x14ac:dyDescent="0.2"/>
  <cols>
    <col min="1" max="1" width="2.7109375" style="3" customWidth="1"/>
    <col min="2" max="2" width="48.42578125" style="3" bestFit="1" customWidth="1"/>
    <col min="3" max="4" width="12.7109375" style="3" customWidth="1"/>
    <col min="5" max="16384" width="11.42578125" style="3"/>
  </cols>
  <sheetData>
    <row r="2" spans="1:4" x14ac:dyDescent="0.2">
      <c r="A2" s="113"/>
      <c r="B2" s="36" t="s">
        <v>0</v>
      </c>
      <c r="C2" s="2"/>
      <c r="D2" s="2" t="s">
        <v>1</v>
      </c>
    </row>
    <row r="3" spans="1:4" x14ac:dyDescent="0.2">
      <c r="A3" s="113"/>
      <c r="B3" s="14"/>
      <c r="C3" s="126"/>
      <c r="D3" s="126"/>
    </row>
    <row r="4" spans="1:4" x14ac:dyDescent="0.2">
      <c r="A4" s="113"/>
      <c r="B4" s="47" t="s">
        <v>278</v>
      </c>
      <c r="C4" s="163" t="s">
        <v>4</v>
      </c>
      <c r="D4" s="163" t="s">
        <v>282</v>
      </c>
    </row>
    <row r="5" spans="1:4" x14ac:dyDescent="0.2">
      <c r="A5" s="113"/>
      <c r="B5" s="44" t="s">
        <v>283</v>
      </c>
      <c r="C5" s="164"/>
      <c r="D5" s="164"/>
    </row>
    <row r="6" spans="1:4" x14ac:dyDescent="0.2">
      <c r="A6" s="113"/>
      <c r="B6" s="117" t="s">
        <v>284</v>
      </c>
      <c r="C6" s="82"/>
      <c r="D6" s="83"/>
    </row>
    <row r="7" spans="1:4" x14ac:dyDescent="0.2">
      <c r="A7" s="113"/>
      <c r="B7" s="81" t="s">
        <v>285</v>
      </c>
      <c r="C7" s="82">
        <v>13540</v>
      </c>
      <c r="D7" s="83">
        <v>7622</v>
      </c>
    </row>
    <row r="8" spans="1:4" x14ac:dyDescent="0.2">
      <c r="A8" s="113"/>
      <c r="B8" s="84" t="s">
        <v>286</v>
      </c>
      <c r="C8" s="43">
        <f>SUM(C6:C7)</f>
        <v>13540</v>
      </c>
      <c r="D8" s="85">
        <f>SUM(D6:D7)</f>
        <v>7622</v>
      </c>
    </row>
    <row r="9" spans="1:4" x14ac:dyDescent="0.2">
      <c r="A9" s="113"/>
      <c r="B9" s="113"/>
      <c r="C9" s="113"/>
      <c r="D9" s="113"/>
    </row>
    <row r="10" spans="1:4" x14ac:dyDescent="0.2">
      <c r="A10" s="113"/>
      <c r="B10" s="113"/>
      <c r="C10" s="113"/>
      <c r="D10" s="113"/>
    </row>
    <row r="11" spans="1:4" x14ac:dyDescent="0.2">
      <c r="A11" s="113"/>
      <c r="B11" s="113"/>
      <c r="C11" s="113"/>
      <c r="D11" s="113"/>
    </row>
    <row r="12" spans="1:4" x14ac:dyDescent="0.2">
      <c r="A12" s="113"/>
      <c r="B12" s="113"/>
      <c r="C12" s="113"/>
      <c r="D12" s="113"/>
    </row>
  </sheetData>
  <mergeCells count="2">
    <mergeCell ref="C4:C5"/>
    <mergeCell ref="D4:D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0C6DF-FEDF-4442-B956-EB4DA6108818}">
  <dimension ref="A2:D14"/>
  <sheetViews>
    <sheetView topLeftCell="C1" workbookViewId="0">
      <selection activeCell="B10" sqref="B10"/>
    </sheetView>
  </sheetViews>
  <sheetFormatPr baseColWidth="10" defaultColWidth="11.42578125" defaultRowHeight="12.75" x14ac:dyDescent="0.2"/>
  <cols>
    <col min="1" max="1" width="2.7109375" style="3" customWidth="1"/>
    <col min="2" max="2" width="48.42578125" style="3" bestFit="1" customWidth="1"/>
    <col min="3" max="4" width="12.7109375" style="3" customWidth="1"/>
    <col min="5" max="16384" width="11.42578125" style="3"/>
  </cols>
  <sheetData>
    <row r="2" spans="1:4" x14ac:dyDescent="0.2">
      <c r="A2" s="113"/>
      <c r="B2" s="36" t="s">
        <v>0</v>
      </c>
      <c r="C2" s="2"/>
      <c r="D2" s="2" t="s">
        <v>1</v>
      </c>
    </row>
    <row r="3" spans="1:4" x14ac:dyDescent="0.2">
      <c r="A3" s="113"/>
      <c r="B3" s="14"/>
      <c r="C3" s="126"/>
      <c r="D3" s="126"/>
    </row>
    <row r="4" spans="1:4" x14ac:dyDescent="0.2">
      <c r="A4" s="113"/>
      <c r="B4" s="47" t="s">
        <v>278</v>
      </c>
      <c r="C4" s="163" t="s">
        <v>4</v>
      </c>
      <c r="D4" s="163" t="s">
        <v>7</v>
      </c>
    </row>
    <row r="5" spans="1:4" x14ac:dyDescent="0.2">
      <c r="A5" s="113"/>
      <c r="B5" s="44" t="s">
        <v>287</v>
      </c>
      <c r="C5" s="164"/>
      <c r="D5" s="164"/>
    </row>
    <row r="6" spans="1:4" x14ac:dyDescent="0.2">
      <c r="A6" s="113"/>
      <c r="B6" s="117" t="s">
        <v>288</v>
      </c>
      <c r="C6" s="82"/>
      <c r="D6" s="83"/>
    </row>
    <row r="7" spans="1:4" x14ac:dyDescent="0.2">
      <c r="A7" s="113"/>
      <c r="B7" s="81" t="s">
        <v>289</v>
      </c>
      <c r="C7" s="82">
        <v>1065984</v>
      </c>
      <c r="D7" s="83">
        <v>927952</v>
      </c>
    </row>
    <row r="8" spans="1:4" x14ac:dyDescent="0.2">
      <c r="A8" s="113"/>
      <c r="B8" s="81" t="s">
        <v>290</v>
      </c>
      <c r="C8" s="82">
        <v>4392</v>
      </c>
      <c r="D8" s="83">
        <v>4392</v>
      </c>
    </row>
    <row r="9" spans="1:4" x14ac:dyDescent="0.2">
      <c r="A9" s="113"/>
      <c r="B9" s="81" t="s">
        <v>291</v>
      </c>
      <c r="C9" s="82">
        <v>7676.55</v>
      </c>
      <c r="D9" s="83">
        <v>6753</v>
      </c>
    </row>
    <row r="10" spans="1:4" x14ac:dyDescent="0.2">
      <c r="A10" s="113"/>
      <c r="B10" s="84" t="s">
        <v>292</v>
      </c>
      <c r="C10" s="43">
        <f>SUM(C6:C9)</f>
        <v>1078052.55</v>
      </c>
      <c r="D10" s="43">
        <f>SUM(D6:D9)</f>
        <v>939097</v>
      </c>
    </row>
    <row r="11" spans="1:4" x14ac:dyDescent="0.2">
      <c r="A11" s="113"/>
      <c r="B11" s="113"/>
      <c r="C11" s="113"/>
      <c r="D11" s="113"/>
    </row>
    <row r="12" spans="1:4" x14ac:dyDescent="0.2">
      <c r="A12" s="113"/>
      <c r="B12" s="113"/>
      <c r="C12" s="113"/>
      <c r="D12" s="113"/>
    </row>
    <row r="13" spans="1:4" x14ac:dyDescent="0.2">
      <c r="A13" s="113"/>
      <c r="B13" s="113"/>
      <c r="C13" s="113"/>
      <c r="D13" s="113"/>
    </row>
    <row r="14" spans="1:4" x14ac:dyDescent="0.2">
      <c r="A14" s="113"/>
      <c r="B14" s="113"/>
      <c r="C14" s="113"/>
      <c r="D14" s="113"/>
    </row>
  </sheetData>
  <mergeCells count="2">
    <mergeCell ref="C4:C5"/>
    <mergeCell ref="D4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C9336-6CA8-430F-AE18-F58F2696F7E5}">
  <dimension ref="B2:K33"/>
  <sheetViews>
    <sheetView topLeftCell="I1" workbookViewId="0">
      <selection activeCell="N33" sqref="N33"/>
    </sheetView>
  </sheetViews>
  <sheetFormatPr baseColWidth="10" defaultColWidth="11.42578125" defaultRowHeight="12.75" x14ac:dyDescent="0.2"/>
  <cols>
    <col min="1" max="1" width="2.7109375" style="3" customWidth="1"/>
    <col min="2" max="2" width="47.5703125" style="3" bestFit="1" customWidth="1"/>
    <col min="3" max="5" width="12.7109375" style="3" customWidth="1"/>
    <col min="6" max="6" width="11.42578125" style="3" customWidth="1"/>
    <col min="7" max="16384" width="11.42578125" style="3"/>
  </cols>
  <sheetData>
    <row r="2" spans="2:11" x14ac:dyDescent="0.2">
      <c r="B2" s="1" t="s">
        <v>0</v>
      </c>
      <c r="C2" s="1"/>
      <c r="D2" s="2"/>
      <c r="E2" s="2"/>
      <c r="F2" s="2" t="s">
        <v>1</v>
      </c>
      <c r="G2" s="113"/>
      <c r="H2" s="113"/>
      <c r="I2" s="113"/>
      <c r="J2" s="113"/>
      <c r="K2" s="113"/>
    </row>
    <row r="3" spans="2:11" x14ac:dyDescent="0.2">
      <c r="B3" s="156" t="s">
        <v>42</v>
      </c>
      <c r="C3" s="156"/>
      <c r="D3" s="156"/>
      <c r="E3" s="156"/>
      <c r="F3" s="156"/>
      <c r="G3" s="113"/>
      <c r="H3" s="113"/>
      <c r="I3" s="113"/>
      <c r="J3" s="113"/>
      <c r="K3" s="113"/>
    </row>
    <row r="4" spans="2:11" ht="26.25" x14ac:dyDescent="0.25">
      <c r="B4" s="15" t="s">
        <v>43</v>
      </c>
      <c r="C4" s="16" t="s">
        <v>4</v>
      </c>
      <c r="D4" s="16" t="s">
        <v>5</v>
      </c>
      <c r="E4" s="16" t="s">
        <v>6</v>
      </c>
      <c r="F4" s="16" t="s">
        <v>7</v>
      </c>
      <c r="G4" s="113"/>
      <c r="H4" s="113"/>
      <c r="I4" s="111"/>
      <c r="J4"/>
      <c r="K4" s="113"/>
    </row>
    <row r="5" spans="2:11" ht="14.25" hidden="1" x14ac:dyDescent="0.2">
      <c r="B5" s="4" t="s">
        <v>44</v>
      </c>
      <c r="C5" s="6"/>
      <c r="D5" s="7"/>
      <c r="E5" s="6"/>
      <c r="F5" s="6"/>
      <c r="G5" s="113"/>
      <c r="H5" s="113"/>
      <c r="I5" s="112"/>
      <c r="J5" s="111"/>
      <c r="K5" s="113"/>
    </row>
    <row r="6" spans="2:11" ht="14.25" hidden="1" x14ac:dyDescent="0.2">
      <c r="B6" s="4" t="s">
        <v>45</v>
      </c>
      <c r="C6" s="6"/>
      <c r="D6" s="7"/>
      <c r="E6" s="6"/>
      <c r="F6" s="6"/>
      <c r="G6" s="113"/>
      <c r="H6" s="113"/>
      <c r="I6" s="112"/>
      <c r="J6" s="111"/>
      <c r="K6" s="113"/>
    </row>
    <row r="7" spans="2:11" ht="14.25" x14ac:dyDescent="0.2">
      <c r="B7" s="4" t="s">
        <v>46</v>
      </c>
      <c r="C7" s="6">
        <v>7622</v>
      </c>
      <c r="D7" s="7">
        <v>6000</v>
      </c>
      <c r="E7" s="6">
        <v>6000</v>
      </c>
      <c r="F7" s="6">
        <v>5918</v>
      </c>
      <c r="G7" s="113"/>
      <c r="H7" s="113"/>
      <c r="I7" s="112"/>
      <c r="J7" s="111"/>
      <c r="K7" s="113"/>
    </row>
    <row r="8" spans="2:11" ht="14.25" hidden="1" x14ac:dyDescent="0.2">
      <c r="B8" s="4" t="s">
        <v>47</v>
      </c>
      <c r="C8" s="6"/>
      <c r="D8" s="7"/>
      <c r="E8" s="6"/>
      <c r="F8" s="6"/>
      <c r="G8" s="113"/>
      <c r="H8" s="113"/>
      <c r="I8" s="112"/>
      <c r="J8" s="112"/>
      <c r="K8" s="111"/>
    </row>
    <row r="9" spans="2:11" ht="14.25" hidden="1" x14ac:dyDescent="0.2">
      <c r="B9" s="4" t="s">
        <v>28</v>
      </c>
      <c r="C9" s="6"/>
      <c r="D9" s="7"/>
      <c r="E9" s="6"/>
      <c r="F9" s="6"/>
      <c r="G9" s="113"/>
      <c r="H9" s="113"/>
      <c r="I9" s="112"/>
      <c r="J9" s="112"/>
      <c r="K9" s="111"/>
    </row>
    <row r="10" spans="2:11" ht="14.25" x14ac:dyDescent="0.2">
      <c r="B10" s="8" t="s">
        <v>48</v>
      </c>
      <c r="C10" s="9">
        <f>SUM(C7:C9)</f>
        <v>7622</v>
      </c>
      <c r="D10" s="9">
        <f t="shared" ref="D10:E10" si="0">SUM(D7:D9)</f>
        <v>6000</v>
      </c>
      <c r="E10" s="9">
        <f t="shared" si="0"/>
        <v>6000</v>
      </c>
      <c r="F10" s="9">
        <f>SUM(F7:F9)</f>
        <v>5918</v>
      </c>
      <c r="G10" s="113"/>
      <c r="H10" s="113"/>
      <c r="I10" s="112"/>
      <c r="J10" s="112"/>
      <c r="K10" s="111"/>
    </row>
    <row r="11" spans="2:11" ht="14.25" hidden="1" x14ac:dyDescent="0.2">
      <c r="B11" s="4" t="s">
        <v>49</v>
      </c>
      <c r="C11" s="6"/>
      <c r="D11" s="7"/>
      <c r="E11" s="6"/>
      <c r="F11" s="6"/>
      <c r="G11" s="113"/>
      <c r="H11" s="113"/>
      <c r="I11" s="112"/>
      <c r="J11" s="112"/>
      <c r="K11" s="111"/>
    </row>
    <row r="12" spans="2:11" ht="14.25" hidden="1" x14ac:dyDescent="0.2">
      <c r="B12" s="4" t="s">
        <v>50</v>
      </c>
      <c r="C12" s="6"/>
      <c r="D12" s="7"/>
      <c r="E12" s="6"/>
      <c r="F12" s="6"/>
      <c r="G12" s="113"/>
      <c r="H12" s="113"/>
      <c r="I12" s="112"/>
      <c r="J12" s="112"/>
      <c r="K12" s="111"/>
    </row>
    <row r="13" spans="2:11" ht="14.25" hidden="1" x14ac:dyDescent="0.2">
      <c r="B13" s="4" t="s">
        <v>51</v>
      </c>
      <c r="C13" s="6"/>
      <c r="D13" s="7"/>
      <c r="E13" s="6"/>
      <c r="F13" s="6"/>
      <c r="G13" s="113"/>
      <c r="H13" s="113"/>
      <c r="I13" s="112"/>
      <c r="J13" s="112"/>
      <c r="K13" s="111"/>
    </row>
    <row r="14" spans="2:11" ht="14.25" hidden="1" x14ac:dyDescent="0.2">
      <c r="B14" s="4" t="s">
        <v>52</v>
      </c>
      <c r="C14" s="6"/>
      <c r="D14" s="7"/>
      <c r="E14" s="6"/>
      <c r="F14" s="6"/>
      <c r="G14" s="113"/>
      <c r="H14" s="113"/>
      <c r="I14" s="112"/>
      <c r="J14" s="112"/>
      <c r="K14" s="111"/>
    </row>
    <row r="15" spans="2:11" ht="14.25" hidden="1" x14ac:dyDescent="0.2">
      <c r="B15" s="4" t="s">
        <v>53</v>
      </c>
      <c r="C15" s="6"/>
      <c r="D15" s="7"/>
      <c r="E15" s="6"/>
      <c r="F15" s="6"/>
      <c r="G15" s="113"/>
      <c r="H15" s="113"/>
      <c r="I15" s="112"/>
      <c r="J15" s="112"/>
      <c r="K15" s="111"/>
    </row>
    <row r="16" spans="2:11" ht="14.25" hidden="1" x14ac:dyDescent="0.2">
      <c r="B16" s="4" t="s">
        <v>54</v>
      </c>
      <c r="C16" s="6"/>
      <c r="D16" s="7"/>
      <c r="E16" s="6"/>
      <c r="F16" s="6"/>
      <c r="G16" s="113"/>
      <c r="H16" s="113"/>
      <c r="I16" s="112"/>
      <c r="J16" s="112"/>
      <c r="K16" s="111"/>
    </row>
    <row r="17" spans="2:11" ht="14.25" hidden="1" x14ac:dyDescent="0.2">
      <c r="B17" s="4" t="s">
        <v>55</v>
      </c>
      <c r="C17" s="6"/>
      <c r="D17" s="7"/>
      <c r="E17" s="6"/>
      <c r="F17" s="6"/>
      <c r="G17" s="113"/>
      <c r="H17" s="113"/>
      <c r="I17" s="113"/>
      <c r="J17" s="112"/>
      <c r="K17" s="111"/>
    </row>
    <row r="18" spans="2:11" ht="14.25" hidden="1" x14ac:dyDescent="0.2">
      <c r="B18" s="4" t="s">
        <v>56</v>
      </c>
      <c r="C18" s="25"/>
      <c r="D18" s="110"/>
      <c r="E18" s="25"/>
      <c r="F18" s="25"/>
      <c r="G18" s="113"/>
      <c r="H18" s="113"/>
      <c r="I18" s="113"/>
      <c r="J18" s="112"/>
      <c r="K18" s="111"/>
    </row>
    <row r="19" spans="2:11" ht="14.25" hidden="1" x14ac:dyDescent="0.2">
      <c r="B19" s="4" t="s">
        <v>57</v>
      </c>
      <c r="C19" s="25"/>
      <c r="D19" s="110"/>
      <c r="E19" s="25"/>
      <c r="F19" s="25"/>
      <c r="G19" s="113"/>
      <c r="H19" s="113"/>
      <c r="I19" s="113"/>
      <c r="J19" s="112"/>
      <c r="K19" s="111"/>
    </row>
    <row r="20" spans="2:11" hidden="1" x14ac:dyDescent="0.2">
      <c r="B20" s="8" t="s">
        <v>58</v>
      </c>
      <c r="C20" s="9">
        <f>SUM(C11:C19)</f>
        <v>0</v>
      </c>
      <c r="D20" s="9">
        <f t="shared" ref="D20:E20" si="1">SUM(D11:D19)</f>
        <v>0</v>
      </c>
      <c r="E20" s="9">
        <f t="shared" si="1"/>
        <v>0</v>
      </c>
      <c r="F20" s="9">
        <f>SUM(F11:F19)</f>
        <v>0</v>
      </c>
      <c r="G20" s="113"/>
      <c r="H20" s="113"/>
      <c r="I20" s="113"/>
      <c r="J20" s="113"/>
      <c r="K20" s="113"/>
    </row>
    <row r="21" spans="2:11" hidden="1" x14ac:dyDescent="0.2">
      <c r="B21" s="4" t="s">
        <v>59</v>
      </c>
      <c r="C21" s="6"/>
      <c r="D21" s="7"/>
      <c r="E21" s="6"/>
      <c r="F21" s="6"/>
      <c r="G21" s="113"/>
      <c r="H21" s="113"/>
      <c r="I21" s="113"/>
      <c r="J21" s="113"/>
      <c r="K21" s="113"/>
    </row>
    <row r="22" spans="2:11" hidden="1" x14ac:dyDescent="0.2">
      <c r="B22" s="4" t="s">
        <v>60</v>
      </c>
      <c r="C22" s="6"/>
      <c r="D22" s="7"/>
      <c r="E22" s="6"/>
      <c r="F22" s="6"/>
      <c r="G22" s="113"/>
      <c r="H22" s="113"/>
      <c r="I22" s="113"/>
      <c r="J22" s="113"/>
      <c r="K22" s="113"/>
    </row>
    <row r="23" spans="2:11" hidden="1" x14ac:dyDescent="0.2">
      <c r="B23" s="4" t="s">
        <v>61</v>
      </c>
      <c r="C23" s="6"/>
      <c r="D23" s="7"/>
      <c r="E23" s="6"/>
      <c r="F23" s="6"/>
      <c r="G23" s="113"/>
      <c r="H23" s="113"/>
      <c r="I23" s="113"/>
      <c r="J23" s="113"/>
      <c r="K23" s="113"/>
    </row>
    <row r="24" spans="2:11" hidden="1" x14ac:dyDescent="0.2">
      <c r="B24" s="4" t="s">
        <v>62</v>
      </c>
      <c r="C24" s="6"/>
      <c r="D24" s="7"/>
      <c r="E24" s="6"/>
      <c r="F24" s="6"/>
      <c r="G24" s="113"/>
      <c r="H24" s="113"/>
      <c r="I24" s="113"/>
      <c r="J24" s="113"/>
      <c r="K24" s="113"/>
    </row>
    <row r="25" spans="2:11" hidden="1" x14ac:dyDescent="0.2">
      <c r="B25" s="4" t="s">
        <v>63</v>
      </c>
      <c r="C25" s="6"/>
      <c r="D25" s="7"/>
      <c r="E25" s="6"/>
      <c r="F25" s="6"/>
      <c r="G25" s="113"/>
      <c r="H25" s="113"/>
      <c r="I25" s="113"/>
      <c r="J25" s="113"/>
      <c r="K25" s="113"/>
    </row>
    <row r="26" spans="2:11" x14ac:dyDescent="0.2">
      <c r="B26" s="4" t="s">
        <v>64</v>
      </c>
      <c r="C26" s="6">
        <v>-6000</v>
      </c>
      <c r="D26" s="7">
        <v>-6000</v>
      </c>
      <c r="E26" s="6">
        <v>-6000</v>
      </c>
      <c r="F26" s="6">
        <v>-5918</v>
      </c>
      <c r="G26" s="113"/>
      <c r="H26" s="113"/>
      <c r="I26" s="113"/>
      <c r="J26" s="113"/>
      <c r="K26" s="113"/>
    </row>
    <row r="27" spans="2:11" hidden="1" x14ac:dyDescent="0.2">
      <c r="B27" s="4" t="s">
        <v>65</v>
      </c>
      <c r="C27" s="6"/>
      <c r="D27" s="7"/>
      <c r="E27" s="6"/>
      <c r="F27" s="6"/>
      <c r="G27" s="113"/>
      <c r="H27" s="113"/>
      <c r="I27" s="113"/>
      <c r="J27" s="113"/>
      <c r="K27" s="113"/>
    </row>
    <row r="28" spans="2:11" hidden="1" x14ac:dyDescent="0.2">
      <c r="B28" s="4" t="s">
        <v>66</v>
      </c>
      <c r="C28" s="6"/>
      <c r="D28" s="7"/>
      <c r="E28" s="6"/>
      <c r="F28" s="6"/>
      <c r="G28" s="113"/>
      <c r="H28" s="113"/>
      <c r="I28" s="113"/>
      <c r="J28" s="113"/>
      <c r="K28" s="113"/>
    </row>
    <row r="29" spans="2:11" hidden="1" x14ac:dyDescent="0.2">
      <c r="B29" s="4" t="s">
        <v>67</v>
      </c>
      <c r="C29" s="6"/>
      <c r="D29" s="7"/>
      <c r="E29" s="6"/>
      <c r="F29" s="6"/>
      <c r="G29" s="113"/>
      <c r="H29" s="113"/>
      <c r="I29" s="113"/>
      <c r="J29" s="113"/>
      <c r="K29" s="113"/>
    </row>
    <row r="30" spans="2:11" hidden="1" x14ac:dyDescent="0.2">
      <c r="B30" s="4" t="s">
        <v>68</v>
      </c>
      <c r="C30" s="6"/>
      <c r="D30" s="7"/>
      <c r="E30" s="6"/>
      <c r="F30" s="6"/>
      <c r="G30" s="113"/>
      <c r="H30" s="113"/>
      <c r="I30" s="113"/>
      <c r="J30" s="113"/>
      <c r="K30" s="113"/>
    </row>
    <row r="31" spans="2:11" hidden="1" x14ac:dyDescent="0.2">
      <c r="B31" s="4" t="s">
        <v>69</v>
      </c>
      <c r="C31" s="6"/>
      <c r="D31" s="7"/>
      <c r="E31" s="6"/>
      <c r="F31" s="6"/>
      <c r="G31" s="113"/>
      <c r="H31" s="113"/>
      <c r="I31" s="113"/>
      <c r="J31" s="113"/>
      <c r="K31" s="113"/>
    </row>
    <row r="32" spans="2:11" x14ac:dyDescent="0.2">
      <c r="B32" s="8" t="s">
        <v>70</v>
      </c>
      <c r="C32" s="9">
        <f>SUM(C21:C31)</f>
        <v>-6000</v>
      </c>
      <c r="D32" s="9">
        <f t="shared" ref="D32:E32" si="2">SUM(D21:D31)</f>
        <v>-6000</v>
      </c>
      <c r="E32" s="9">
        <f t="shared" si="2"/>
        <v>-6000</v>
      </c>
      <c r="F32" s="9">
        <f>SUM(F21:F31)</f>
        <v>-5918</v>
      </c>
      <c r="G32" s="113"/>
      <c r="H32" s="113"/>
      <c r="I32" s="113"/>
      <c r="J32" s="113"/>
      <c r="K32" s="113"/>
    </row>
    <row r="33" spans="2:6" x14ac:dyDescent="0.2">
      <c r="B33" s="12" t="s">
        <v>71</v>
      </c>
      <c r="C33" s="13">
        <f>C10+C20+C32</f>
        <v>1622</v>
      </c>
      <c r="D33" s="13">
        <f t="shared" ref="D33:E33" si="3">D10+D20+D32</f>
        <v>0</v>
      </c>
      <c r="E33" s="13">
        <f t="shared" si="3"/>
        <v>0</v>
      </c>
      <c r="F33" s="13">
        <f>F10+F20+F32</f>
        <v>0</v>
      </c>
    </row>
  </sheetData>
  <mergeCells count="1">
    <mergeCell ref="B3:F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61795-D061-41E8-A822-7A48953C3A1B}">
  <dimension ref="B2:M58"/>
  <sheetViews>
    <sheetView topLeftCell="I1" workbookViewId="0">
      <selection activeCell="I49" sqref="I49"/>
    </sheetView>
  </sheetViews>
  <sheetFormatPr baseColWidth="10" defaultColWidth="11.42578125" defaultRowHeight="12.75" x14ac:dyDescent="0.2"/>
  <cols>
    <col min="1" max="1" width="2.7109375" style="3" customWidth="1"/>
    <col min="2" max="2" width="51.7109375" style="3" bestFit="1" customWidth="1"/>
    <col min="3" max="3" width="10.85546875" style="3" bestFit="1" customWidth="1"/>
    <col min="4" max="5" width="12.85546875" style="3" customWidth="1"/>
    <col min="6" max="9" width="11.42578125" style="3"/>
    <col min="10" max="10" width="30.42578125" style="3" customWidth="1"/>
    <col min="11" max="11" width="49.7109375" style="3" customWidth="1"/>
    <col min="12" max="16384" width="11.42578125" style="3"/>
  </cols>
  <sheetData>
    <row r="2" spans="2:13" x14ac:dyDescent="0.2">
      <c r="B2" s="1" t="s">
        <v>0</v>
      </c>
      <c r="C2" s="1"/>
      <c r="D2" s="2"/>
      <c r="E2" s="2" t="s">
        <v>1</v>
      </c>
      <c r="F2" s="113"/>
      <c r="G2" s="113"/>
      <c r="H2" s="113"/>
      <c r="I2" s="113"/>
      <c r="J2" s="113"/>
      <c r="K2" s="113"/>
      <c r="L2" s="113"/>
      <c r="M2" s="113"/>
    </row>
    <row r="3" spans="2:13" x14ac:dyDescent="0.2">
      <c r="B3" s="154" t="s">
        <v>72</v>
      </c>
      <c r="C3" s="154"/>
      <c r="D3" s="154"/>
      <c r="E3" s="154"/>
      <c r="F3" s="113"/>
      <c r="G3" s="113"/>
      <c r="H3" s="113"/>
      <c r="I3" s="113"/>
      <c r="J3" s="113"/>
      <c r="K3" s="113"/>
      <c r="L3" s="113"/>
      <c r="M3" s="113"/>
    </row>
    <row r="4" spans="2:13" ht="25.5" x14ac:dyDescent="0.2">
      <c r="B4" s="21" t="s">
        <v>73</v>
      </c>
      <c r="C4" s="22" t="s">
        <v>74</v>
      </c>
      <c r="D4" s="16" t="s">
        <v>4</v>
      </c>
      <c r="E4" s="23" t="s">
        <v>7</v>
      </c>
      <c r="F4" s="113"/>
      <c r="G4" s="113"/>
      <c r="H4" s="113"/>
      <c r="I4" s="113"/>
      <c r="J4" s="113"/>
      <c r="K4" s="113"/>
      <c r="L4" s="113"/>
      <c r="M4" s="113"/>
    </row>
    <row r="5" spans="2:13" x14ac:dyDescent="0.2">
      <c r="B5" s="151" t="s">
        <v>75</v>
      </c>
      <c r="C5" s="152"/>
      <c r="D5" s="152"/>
      <c r="E5" s="153"/>
      <c r="F5" s="113"/>
      <c r="G5" s="113"/>
      <c r="H5" s="113"/>
      <c r="I5" s="113"/>
      <c r="J5" s="113"/>
      <c r="K5" s="113"/>
      <c r="L5" s="113"/>
      <c r="M5" s="113"/>
    </row>
    <row r="6" spans="2:13" x14ac:dyDescent="0.2">
      <c r="B6" s="35" t="s">
        <v>76</v>
      </c>
      <c r="C6" s="118"/>
      <c r="D6" s="9">
        <f>D7+D10+D14+D15</f>
        <v>4417498</v>
      </c>
      <c r="E6" s="9">
        <f>E7+E10+E14+E15</f>
        <v>3555105</v>
      </c>
      <c r="F6" s="113"/>
      <c r="G6" s="113"/>
      <c r="H6" s="113"/>
      <c r="I6" s="113"/>
      <c r="J6" s="113"/>
      <c r="K6" s="113"/>
      <c r="L6" s="113"/>
      <c r="M6" s="113"/>
    </row>
    <row r="7" spans="2:13" hidden="1" x14ac:dyDescent="0.2">
      <c r="B7" s="114" t="s">
        <v>77</v>
      </c>
      <c r="C7" s="123"/>
      <c r="D7" s="115">
        <f>SUM(D8:D9)</f>
        <v>0</v>
      </c>
      <c r="E7" s="115">
        <f>SUM(E8:E9)</f>
        <v>0</v>
      </c>
      <c r="F7" s="113"/>
      <c r="G7" s="113"/>
      <c r="H7" s="113"/>
      <c r="I7" s="113"/>
      <c r="J7" s="113"/>
      <c r="K7" s="113"/>
      <c r="L7" s="113"/>
      <c r="M7" s="113"/>
    </row>
    <row r="8" spans="2:13" hidden="1" x14ac:dyDescent="0.2">
      <c r="B8" s="33" t="s">
        <v>78</v>
      </c>
      <c r="C8" s="119"/>
      <c r="D8" s="25"/>
      <c r="E8" s="25"/>
      <c r="F8" s="113"/>
      <c r="G8" s="113"/>
      <c r="H8" s="113"/>
      <c r="I8" s="113"/>
      <c r="J8" s="113"/>
      <c r="K8" s="113"/>
      <c r="L8" s="113"/>
      <c r="M8" s="113"/>
    </row>
    <row r="9" spans="2:13" hidden="1" x14ac:dyDescent="0.2">
      <c r="B9" s="33" t="s">
        <v>79</v>
      </c>
      <c r="C9" s="119"/>
      <c r="D9" s="25"/>
      <c r="E9" s="25"/>
      <c r="F9" s="113"/>
      <c r="G9" s="113"/>
      <c r="H9" s="113"/>
      <c r="I9" s="113"/>
      <c r="J9" s="113"/>
      <c r="K9" s="113"/>
      <c r="L9" s="113"/>
      <c r="M9" s="113"/>
    </row>
    <row r="10" spans="2:13" x14ac:dyDescent="0.2">
      <c r="B10" s="114" t="s">
        <v>80</v>
      </c>
      <c r="C10" s="123"/>
      <c r="D10" s="115">
        <f>SUM(D11:D13)</f>
        <v>13540</v>
      </c>
      <c r="E10" s="115">
        <f>SUM(E11:E13)</f>
        <v>5918</v>
      </c>
      <c r="F10" s="113"/>
      <c r="G10" s="113"/>
      <c r="H10" s="113"/>
      <c r="I10" s="113"/>
      <c r="J10" s="113"/>
      <c r="K10" s="113"/>
      <c r="L10" s="113"/>
      <c r="M10" s="113"/>
    </row>
    <row r="11" spans="2:13" hidden="1" x14ac:dyDescent="0.2">
      <c r="B11" s="33" t="s">
        <v>81</v>
      </c>
      <c r="C11" s="119"/>
      <c r="D11" s="25"/>
      <c r="E11" s="25"/>
      <c r="F11" s="113"/>
      <c r="G11" s="113"/>
      <c r="H11" s="113"/>
      <c r="I11" s="113"/>
      <c r="J11" s="113"/>
      <c r="K11" s="113"/>
      <c r="L11" s="113"/>
      <c r="M11" s="113"/>
    </row>
    <row r="12" spans="2:13" hidden="1" x14ac:dyDescent="0.2">
      <c r="B12" s="4" t="s">
        <v>82</v>
      </c>
      <c r="C12" s="120"/>
      <c r="D12" s="6"/>
      <c r="E12" s="6"/>
      <c r="F12" s="113"/>
      <c r="G12" s="113"/>
      <c r="H12" s="113"/>
      <c r="I12" s="113"/>
      <c r="J12" s="113"/>
      <c r="K12" s="113"/>
      <c r="L12" s="113"/>
      <c r="M12" s="113"/>
    </row>
    <row r="13" spans="2:13" ht="15" x14ac:dyDescent="0.25">
      <c r="B13" s="34" t="s">
        <v>83</v>
      </c>
      <c r="C13" s="122" t="s">
        <v>84</v>
      </c>
      <c r="D13" s="30">
        <v>13540</v>
      </c>
      <c r="E13" s="30">
        <v>5918</v>
      </c>
      <c r="F13" s="113"/>
      <c r="G13" s="113"/>
      <c r="H13" s="113"/>
      <c r="I13" s="113"/>
      <c r="J13" s="113"/>
      <c r="K13" s="113"/>
      <c r="L13" s="111"/>
      <c r="M13"/>
    </row>
    <row r="14" spans="2:13" ht="14.25" hidden="1" x14ac:dyDescent="0.2">
      <c r="B14" s="114" t="s">
        <v>85</v>
      </c>
      <c r="C14" s="123"/>
      <c r="D14" s="115">
        <v>0</v>
      </c>
      <c r="E14" s="115">
        <v>0</v>
      </c>
      <c r="F14" s="113"/>
      <c r="G14" s="113"/>
      <c r="H14" s="113"/>
      <c r="I14" s="113"/>
      <c r="J14" s="113"/>
      <c r="K14" s="113"/>
      <c r="L14" s="112"/>
      <c r="M14" s="111"/>
    </row>
    <row r="15" spans="2:13" ht="14.25" x14ac:dyDescent="0.2">
      <c r="B15" s="114" t="s">
        <v>86</v>
      </c>
      <c r="C15" s="123">
        <v>7</v>
      </c>
      <c r="D15" s="115">
        <v>4403958</v>
      </c>
      <c r="E15" s="115">
        <v>3549187</v>
      </c>
      <c r="F15" s="113"/>
      <c r="G15" s="113"/>
      <c r="H15" s="113"/>
      <c r="I15" s="113"/>
      <c r="J15" s="113"/>
      <c r="K15" s="113"/>
      <c r="L15" s="112"/>
      <c r="M15" s="111"/>
    </row>
    <row r="16" spans="2:13" ht="14.25" x14ac:dyDescent="0.2">
      <c r="B16" s="35" t="s">
        <v>87</v>
      </c>
      <c r="C16" s="118"/>
      <c r="D16" s="9">
        <f>D17+D18+D23</f>
        <v>6074702.1699999999</v>
      </c>
      <c r="E16" s="9">
        <f>E17+E18+E23</f>
        <v>5074295.67</v>
      </c>
      <c r="F16" s="113"/>
      <c r="G16" s="113"/>
      <c r="H16" s="113"/>
      <c r="I16" s="113"/>
      <c r="J16" s="113"/>
      <c r="K16" s="113"/>
      <c r="L16" s="112"/>
      <c r="M16" s="111"/>
    </row>
    <row r="17" spans="2:13" ht="14.25" x14ac:dyDescent="0.2">
      <c r="B17" s="114" t="s">
        <v>88</v>
      </c>
      <c r="C17" s="123"/>
      <c r="D17" s="115">
        <v>5332134.08</v>
      </c>
      <c r="E17" s="115">
        <v>4045432.45</v>
      </c>
      <c r="F17" s="113"/>
      <c r="G17" s="113"/>
      <c r="H17" s="113"/>
      <c r="I17" s="113"/>
      <c r="J17" s="113"/>
      <c r="K17" s="113"/>
      <c r="L17" s="112"/>
      <c r="M17" s="111"/>
    </row>
    <row r="18" spans="2:13" ht="14.25" hidden="1" x14ac:dyDescent="0.2">
      <c r="B18" s="114" t="s">
        <v>89</v>
      </c>
      <c r="C18" s="123"/>
      <c r="D18" s="115">
        <f t="shared" ref="D18" si="0">SUM(D19:D22)</f>
        <v>0</v>
      </c>
      <c r="E18" s="115">
        <f t="shared" ref="E18" si="1">SUM(E19:E22)</f>
        <v>0</v>
      </c>
      <c r="F18" s="113"/>
      <c r="G18" s="113"/>
      <c r="H18" s="113"/>
      <c r="I18" s="113"/>
      <c r="J18" s="113"/>
      <c r="K18" s="113"/>
      <c r="L18" s="112"/>
      <c r="M18" s="111"/>
    </row>
    <row r="19" spans="2:13" ht="14.25" hidden="1" x14ac:dyDescent="0.2">
      <c r="B19" s="4" t="s">
        <v>81</v>
      </c>
      <c r="C19" s="120"/>
      <c r="D19" s="6"/>
      <c r="E19" s="6"/>
      <c r="F19" s="113"/>
      <c r="G19" s="113"/>
      <c r="H19" s="113"/>
      <c r="I19" s="113"/>
      <c r="J19" s="113"/>
      <c r="K19" s="113"/>
      <c r="L19" s="112"/>
      <c r="M19" s="111"/>
    </row>
    <row r="20" spans="2:13" ht="14.25" hidden="1" x14ac:dyDescent="0.2">
      <c r="B20" s="4" t="s">
        <v>82</v>
      </c>
      <c r="C20" s="120"/>
      <c r="D20" s="6"/>
      <c r="E20" s="6"/>
      <c r="F20" s="113"/>
      <c r="G20" s="113"/>
      <c r="H20" s="113"/>
      <c r="I20" s="113"/>
      <c r="J20" s="113"/>
      <c r="K20" s="113"/>
      <c r="L20" s="112"/>
      <c r="M20" s="111"/>
    </row>
    <row r="21" spans="2:13" ht="14.25" hidden="1" x14ac:dyDescent="0.2">
      <c r="B21" s="4" t="s">
        <v>90</v>
      </c>
      <c r="C21" s="120"/>
      <c r="D21" s="6"/>
      <c r="E21" s="6"/>
      <c r="F21" s="113"/>
      <c r="G21" s="113"/>
      <c r="H21" s="113"/>
      <c r="I21" s="113"/>
      <c r="J21" s="113"/>
      <c r="K21" s="113"/>
      <c r="L21" s="112"/>
      <c r="M21" s="111"/>
    </row>
    <row r="22" spans="2:13" ht="14.25" hidden="1" x14ac:dyDescent="0.2">
      <c r="B22" s="4" t="s">
        <v>91</v>
      </c>
      <c r="C22" s="120"/>
      <c r="D22" s="6"/>
      <c r="E22" s="6"/>
      <c r="F22" s="113"/>
      <c r="G22" s="113"/>
      <c r="H22" s="113"/>
      <c r="I22" s="113"/>
      <c r="J22" s="113"/>
      <c r="K22" s="113"/>
      <c r="L22" s="112"/>
      <c r="M22" s="111"/>
    </row>
    <row r="23" spans="2:13" x14ac:dyDescent="0.2">
      <c r="B23" s="114" t="s">
        <v>92</v>
      </c>
      <c r="C23" s="123"/>
      <c r="D23" s="115">
        <f>SUM(D24:D26)</f>
        <v>742568.09</v>
      </c>
      <c r="E23" s="115">
        <f>SUM(E24:E26)</f>
        <v>1028863.2200000001</v>
      </c>
      <c r="F23" s="113"/>
      <c r="G23" s="113"/>
      <c r="H23" s="113"/>
      <c r="I23" s="113"/>
      <c r="J23" s="113"/>
      <c r="K23" s="113"/>
      <c r="L23" s="113"/>
      <c r="M23" s="113"/>
    </row>
    <row r="24" spans="2:13" ht="15" x14ac:dyDescent="0.25">
      <c r="B24" s="4" t="s">
        <v>93</v>
      </c>
      <c r="C24" s="120" t="s">
        <v>94</v>
      </c>
      <c r="D24" s="6">
        <v>0</v>
      </c>
      <c r="E24" s="6">
        <v>10218.620000000001</v>
      </c>
      <c r="F24" s="113"/>
      <c r="G24" s="113"/>
      <c r="H24" s="113"/>
      <c r="I24" s="113"/>
      <c r="J24" s="111"/>
      <c r="K24"/>
      <c r="L24" s="113"/>
      <c r="M24" s="113"/>
    </row>
    <row r="25" spans="2:13" ht="14.25" x14ac:dyDescent="0.2">
      <c r="B25" s="4" t="s">
        <v>95</v>
      </c>
      <c r="C25" s="120"/>
      <c r="D25" s="6">
        <v>742568.09</v>
      </c>
      <c r="E25" s="6">
        <f>472304.44+546340.16</f>
        <v>1018644.6000000001</v>
      </c>
      <c r="F25" s="113"/>
      <c r="G25" s="113"/>
      <c r="H25" s="113"/>
      <c r="I25" s="113"/>
      <c r="J25" s="112"/>
      <c r="K25" s="111"/>
      <c r="L25" s="113"/>
      <c r="M25" s="113"/>
    </row>
    <row r="26" spans="2:13" ht="14.25" hidden="1" x14ac:dyDescent="0.2">
      <c r="B26" s="4" t="s">
        <v>96</v>
      </c>
      <c r="C26" s="27"/>
      <c r="D26" s="6"/>
      <c r="E26" s="28"/>
      <c r="F26" s="113"/>
      <c r="G26" s="113"/>
      <c r="H26" s="113"/>
      <c r="I26" s="113"/>
      <c r="J26" s="112"/>
      <c r="K26" s="111"/>
      <c r="L26" s="113"/>
      <c r="M26" s="113"/>
    </row>
    <row r="27" spans="2:13" ht="14.25" x14ac:dyDescent="0.2">
      <c r="B27" s="21" t="s">
        <v>97</v>
      </c>
      <c r="C27" s="32"/>
      <c r="D27" s="13">
        <f>D6+D16</f>
        <v>10492200.17</v>
      </c>
      <c r="E27" s="13">
        <f>E6+E16</f>
        <v>8629400.6699999999</v>
      </c>
      <c r="F27" s="113"/>
      <c r="G27" s="113"/>
      <c r="H27" s="113"/>
      <c r="I27" s="113"/>
      <c r="J27" s="112"/>
      <c r="K27" s="111"/>
      <c r="L27" s="113"/>
      <c r="M27" s="113"/>
    </row>
    <row r="28" spans="2:13" ht="14.25" x14ac:dyDescent="0.2">
      <c r="B28" s="151" t="s">
        <v>98</v>
      </c>
      <c r="C28" s="152"/>
      <c r="D28" s="152"/>
      <c r="E28" s="153"/>
      <c r="F28" s="113"/>
      <c r="G28" s="113"/>
      <c r="H28" s="113"/>
      <c r="I28" s="113"/>
      <c r="J28" s="112"/>
      <c r="K28" s="111"/>
      <c r="L28" s="113"/>
      <c r="M28" s="113"/>
    </row>
    <row r="29" spans="2:13" ht="14.25" x14ac:dyDescent="0.2">
      <c r="B29" s="35" t="s">
        <v>99</v>
      </c>
      <c r="C29" s="118"/>
      <c r="D29" s="9">
        <f>D30+D34+D38</f>
        <v>-4283287.71</v>
      </c>
      <c r="E29" s="9">
        <f>E30+E34+E38</f>
        <v>-3589286.65</v>
      </c>
      <c r="F29" s="113"/>
      <c r="G29" s="113"/>
      <c r="H29" s="113"/>
      <c r="I29" s="113"/>
      <c r="J29" s="112"/>
      <c r="K29" s="111"/>
      <c r="L29" s="113"/>
      <c r="M29" s="113"/>
    </row>
    <row r="30" spans="2:13" ht="14.25" x14ac:dyDescent="0.2">
      <c r="B30" s="114" t="s">
        <v>100</v>
      </c>
      <c r="C30" s="123"/>
      <c r="D30" s="115">
        <f>SUM(D31:D33)</f>
        <v>-4592754.04</v>
      </c>
      <c r="E30" s="115">
        <f>SUM(E31:E33)</f>
        <v>-3538167.65</v>
      </c>
      <c r="F30" s="113"/>
      <c r="G30" s="113"/>
      <c r="H30" s="113"/>
      <c r="I30" s="113"/>
      <c r="J30" s="112"/>
      <c r="K30" s="111"/>
      <c r="L30" s="113"/>
      <c r="M30" s="113"/>
    </row>
    <row r="31" spans="2:13" ht="14.25" x14ac:dyDescent="0.2">
      <c r="B31" s="33" t="s">
        <v>101</v>
      </c>
      <c r="C31" s="119" t="s">
        <v>102</v>
      </c>
      <c r="D31" s="25">
        <v>-4592754.04</v>
      </c>
      <c r="E31" s="25">
        <v>-3538167.65</v>
      </c>
      <c r="F31" s="113"/>
      <c r="G31" s="113"/>
      <c r="H31" s="113"/>
      <c r="I31" s="113"/>
      <c r="J31" s="112"/>
      <c r="K31" s="111"/>
      <c r="L31" s="113"/>
      <c r="M31" s="113"/>
    </row>
    <row r="32" spans="2:13" ht="14.25" hidden="1" x14ac:dyDescent="0.2">
      <c r="B32" s="33" t="s">
        <v>103</v>
      </c>
      <c r="C32" s="119"/>
      <c r="D32" s="25"/>
      <c r="E32" s="25"/>
      <c r="F32" s="113"/>
      <c r="G32" s="113"/>
      <c r="H32" s="113"/>
      <c r="I32" s="113"/>
      <c r="J32" s="112"/>
      <c r="K32" s="111"/>
      <c r="L32" s="113"/>
      <c r="M32" s="113"/>
    </row>
    <row r="33" spans="2:11" ht="15" hidden="1" customHeight="1" x14ac:dyDescent="0.2">
      <c r="B33" s="33" t="s">
        <v>104</v>
      </c>
      <c r="C33" s="119"/>
      <c r="D33" s="25"/>
      <c r="E33" s="25"/>
      <c r="F33" s="113"/>
      <c r="G33" s="113"/>
      <c r="H33" s="113"/>
      <c r="I33" s="113"/>
      <c r="J33" s="112"/>
      <c r="K33" s="111"/>
    </row>
    <row r="34" spans="2:11" ht="14.25" x14ac:dyDescent="0.2">
      <c r="B34" s="114" t="s">
        <v>105</v>
      </c>
      <c r="C34" s="123"/>
      <c r="D34" s="115">
        <f>SUM(D35:D37)</f>
        <v>1622</v>
      </c>
      <c r="E34" s="115">
        <f>SUM(E35:E37)</f>
        <v>0</v>
      </c>
      <c r="F34" s="113"/>
      <c r="G34" s="113"/>
      <c r="H34" s="113"/>
      <c r="I34" s="113"/>
      <c r="J34" s="112"/>
      <c r="K34" s="111"/>
    </row>
    <row r="35" spans="2:11" ht="14.25" hidden="1" x14ac:dyDescent="0.2">
      <c r="B35" s="33" t="s">
        <v>106</v>
      </c>
      <c r="C35" s="119"/>
      <c r="D35" s="25"/>
      <c r="E35" s="25"/>
      <c r="F35" s="113"/>
      <c r="G35" s="113"/>
      <c r="H35" s="113"/>
      <c r="I35" s="113"/>
      <c r="J35" s="112"/>
      <c r="K35" s="111"/>
    </row>
    <row r="36" spans="2:11" ht="14.25" hidden="1" x14ac:dyDescent="0.2">
      <c r="B36" s="33" t="s">
        <v>107</v>
      </c>
      <c r="C36" s="119"/>
      <c r="D36" s="25"/>
      <c r="E36" s="25"/>
      <c r="F36" s="113"/>
      <c r="G36" s="113"/>
      <c r="H36" s="113"/>
      <c r="I36" s="113"/>
      <c r="J36" s="112"/>
      <c r="K36" s="111"/>
    </row>
    <row r="37" spans="2:11" x14ac:dyDescent="0.2">
      <c r="B37" s="33" t="s">
        <v>108</v>
      </c>
      <c r="C37" s="119"/>
      <c r="D37" s="25">
        <v>1622</v>
      </c>
      <c r="E37" s="25"/>
      <c r="F37" s="113"/>
      <c r="G37" s="113"/>
      <c r="H37" s="113"/>
      <c r="I37" s="113"/>
      <c r="J37" s="113"/>
      <c r="K37" s="113"/>
    </row>
    <row r="38" spans="2:11" x14ac:dyDescent="0.2">
      <c r="B38" s="114" t="s">
        <v>109</v>
      </c>
      <c r="C38" s="123"/>
      <c r="D38" s="115">
        <f>SUM(D39:D41)</f>
        <v>307844.33</v>
      </c>
      <c r="E38" s="115">
        <f>SUM(E39:E41)</f>
        <v>-51119</v>
      </c>
      <c r="F38" s="113"/>
      <c r="G38" s="113"/>
      <c r="H38" s="113"/>
      <c r="I38" s="113"/>
      <c r="J38" s="113"/>
      <c r="K38" s="113"/>
    </row>
    <row r="39" spans="2:11" ht="15" x14ac:dyDescent="0.25">
      <c r="B39" s="33" t="s">
        <v>110</v>
      </c>
      <c r="C39" s="119" t="s">
        <v>111</v>
      </c>
      <c r="D39" s="25">
        <v>307844.33</v>
      </c>
      <c r="E39" s="25">
        <v>-51119</v>
      </c>
      <c r="F39" s="113"/>
      <c r="G39" s="113"/>
      <c r="H39" s="113"/>
      <c r="I39" s="113"/>
      <c r="J39" s="111"/>
      <c r="K39"/>
    </row>
    <row r="40" spans="2:11" ht="14.25" hidden="1" x14ac:dyDescent="0.2">
      <c r="B40" s="4" t="s">
        <v>112</v>
      </c>
      <c r="C40" s="120"/>
      <c r="D40" s="25"/>
      <c r="E40" s="25"/>
      <c r="F40" s="113"/>
      <c r="G40" s="113"/>
      <c r="H40" s="113"/>
      <c r="I40" s="113"/>
      <c r="J40" s="112"/>
      <c r="K40" s="111"/>
    </row>
    <row r="41" spans="2:11" ht="14.25" hidden="1" x14ac:dyDescent="0.2">
      <c r="B41" s="33" t="s">
        <v>113</v>
      </c>
      <c r="C41" s="119"/>
      <c r="D41" s="6"/>
      <c r="E41" s="6"/>
      <c r="F41" s="113"/>
      <c r="G41" s="113"/>
      <c r="H41" s="113"/>
      <c r="I41" s="113"/>
      <c r="J41" s="112"/>
      <c r="K41" s="111"/>
    </row>
    <row r="42" spans="2:11" ht="14.25" x14ac:dyDescent="0.2">
      <c r="B42" s="35" t="s">
        <v>114</v>
      </c>
      <c r="C42" s="118"/>
      <c r="D42" s="9">
        <f>D43+D47</f>
        <v>-4725342.33</v>
      </c>
      <c r="E42" s="9">
        <f>E43+E47</f>
        <v>-3503986</v>
      </c>
      <c r="F42" s="113"/>
      <c r="G42" s="113"/>
      <c r="H42" s="113"/>
      <c r="I42" s="113"/>
      <c r="J42" s="112"/>
      <c r="K42" s="111"/>
    </row>
    <row r="43" spans="2:11" ht="14.25" hidden="1" x14ac:dyDescent="0.2">
      <c r="B43" s="114" t="s">
        <v>115</v>
      </c>
      <c r="C43" s="123"/>
      <c r="D43" s="115">
        <f>SUM(D44:D46)</f>
        <v>0</v>
      </c>
      <c r="E43" s="115">
        <f>SUM(E44:E46)</f>
        <v>0</v>
      </c>
      <c r="F43" s="113"/>
      <c r="G43" s="113"/>
      <c r="H43" s="113"/>
      <c r="I43" s="113"/>
      <c r="J43" s="112"/>
      <c r="K43" s="111"/>
    </row>
    <row r="44" spans="2:11" ht="14.25" hidden="1" x14ac:dyDescent="0.2">
      <c r="B44" s="33" t="s">
        <v>116</v>
      </c>
      <c r="C44" s="119"/>
      <c r="D44" s="25"/>
      <c r="E44" s="25"/>
      <c r="F44" s="113"/>
      <c r="G44" s="113"/>
      <c r="H44" s="113"/>
      <c r="I44" s="113"/>
      <c r="J44" s="112"/>
      <c r="K44" s="111"/>
    </row>
    <row r="45" spans="2:11" ht="15" hidden="1" x14ac:dyDescent="0.25">
      <c r="B45" s="33" t="s">
        <v>117</v>
      </c>
      <c r="C45" s="119"/>
      <c r="D45" s="25"/>
      <c r="E45" s="25"/>
      <c r="F45" s="113"/>
      <c r="G45" s="113"/>
      <c r="H45" s="113"/>
      <c r="I45" s="113"/>
      <c r="J45" s="116"/>
      <c r="K45"/>
    </row>
    <row r="46" spans="2:11" ht="14.25" hidden="1" x14ac:dyDescent="0.2">
      <c r="B46" s="33" t="s">
        <v>118</v>
      </c>
      <c r="C46" s="119"/>
      <c r="D46" s="25"/>
      <c r="E46" s="25"/>
      <c r="F46" s="113"/>
      <c r="G46" s="113"/>
      <c r="H46" s="113"/>
      <c r="I46" s="113"/>
      <c r="J46" s="112"/>
      <c r="K46" s="111"/>
    </row>
    <row r="47" spans="2:11" ht="14.25" x14ac:dyDescent="0.2">
      <c r="B47" s="114" t="s">
        <v>119</v>
      </c>
      <c r="C47" s="123">
        <v>7</v>
      </c>
      <c r="D47" s="115">
        <v>-4725342.33</v>
      </c>
      <c r="E47" s="115">
        <v>-3503986</v>
      </c>
      <c r="F47" s="113"/>
      <c r="G47" s="113"/>
      <c r="H47" s="113"/>
      <c r="I47" s="113"/>
      <c r="J47" s="112"/>
      <c r="K47" s="111"/>
    </row>
    <row r="48" spans="2:11" ht="14.25" x14ac:dyDescent="0.2">
      <c r="B48" s="35" t="s">
        <v>120</v>
      </c>
      <c r="C48" s="118"/>
      <c r="D48" s="9">
        <f>SUM(D49:D53)</f>
        <v>-1483570.1300000001</v>
      </c>
      <c r="E48" s="9">
        <f>SUM(E49:E53)</f>
        <v>-1536128.02</v>
      </c>
      <c r="F48" s="113"/>
      <c r="G48" s="113"/>
      <c r="H48" s="113"/>
      <c r="I48" s="113"/>
      <c r="J48" s="112"/>
      <c r="K48" s="111"/>
    </row>
    <row r="49" spans="2:11" ht="14.25" x14ac:dyDescent="0.2">
      <c r="B49" s="33" t="s">
        <v>121</v>
      </c>
      <c r="C49" s="119" t="s">
        <v>94</v>
      </c>
      <c r="D49" s="25">
        <v>-388592.12</v>
      </c>
      <c r="E49" s="25">
        <v>-497349.63</v>
      </c>
      <c r="F49" s="113"/>
      <c r="G49" s="113"/>
      <c r="H49" s="113"/>
      <c r="I49" s="113"/>
      <c r="J49" s="112"/>
      <c r="K49" s="111"/>
    </row>
    <row r="50" spans="2:11" hidden="1" x14ac:dyDescent="0.2">
      <c r="B50" s="33" t="s">
        <v>122</v>
      </c>
      <c r="C50" s="119"/>
      <c r="D50" s="25"/>
      <c r="E50" s="25"/>
      <c r="F50" s="113"/>
      <c r="G50" s="113"/>
      <c r="H50" s="113"/>
      <c r="I50" s="113"/>
      <c r="J50" s="113"/>
      <c r="K50" s="113"/>
    </row>
    <row r="51" spans="2:11" hidden="1" x14ac:dyDescent="0.2">
      <c r="B51" s="33" t="s">
        <v>91</v>
      </c>
      <c r="C51" s="119"/>
      <c r="D51" s="25"/>
      <c r="E51" s="25"/>
      <c r="F51" s="113"/>
      <c r="G51" s="113"/>
      <c r="H51" s="113"/>
      <c r="I51" s="113"/>
      <c r="J51" s="113"/>
      <c r="K51" s="113"/>
    </row>
    <row r="52" spans="2:11" x14ac:dyDescent="0.2">
      <c r="B52" s="33" t="s">
        <v>123</v>
      </c>
      <c r="C52" s="119"/>
      <c r="D52" s="25">
        <v>-1097763.19</v>
      </c>
      <c r="E52" s="25">
        <v>-1165700.95</v>
      </c>
      <c r="F52" s="113"/>
      <c r="G52" s="113"/>
      <c r="H52" s="113"/>
      <c r="I52" s="113"/>
      <c r="J52" s="113"/>
      <c r="K52" s="113"/>
    </row>
    <row r="53" spans="2:11" x14ac:dyDescent="0.2">
      <c r="B53" s="33" t="s">
        <v>96</v>
      </c>
      <c r="C53" s="119" t="s">
        <v>124</v>
      </c>
      <c r="D53" s="25">
        <v>2785.18</v>
      </c>
      <c r="E53" s="25">
        <v>126922.56</v>
      </c>
      <c r="F53" s="113"/>
      <c r="G53" s="113"/>
      <c r="H53" s="113"/>
      <c r="I53" s="113"/>
      <c r="J53" s="113"/>
      <c r="K53" s="113"/>
    </row>
    <row r="54" spans="2:11" ht="14.25" x14ac:dyDescent="0.2">
      <c r="B54" s="21" t="s">
        <v>125</v>
      </c>
      <c r="C54" s="121"/>
      <c r="D54" s="13">
        <f>D29+D42+D48</f>
        <v>-10492200.17</v>
      </c>
      <c r="E54" s="13">
        <f>E29+E42+E48</f>
        <v>-8629400.6699999999</v>
      </c>
      <c r="F54" s="113"/>
      <c r="G54" s="113"/>
      <c r="H54" s="113"/>
      <c r="I54" s="113"/>
      <c r="J54" s="112"/>
      <c r="K54" s="111"/>
    </row>
    <row r="55" spans="2:11" hidden="1" x14ac:dyDescent="0.2">
      <c r="B55" s="151" t="s">
        <v>126</v>
      </c>
      <c r="C55" s="152"/>
      <c r="D55" s="152"/>
      <c r="E55" s="153"/>
      <c r="F55" s="113"/>
      <c r="G55" s="113"/>
      <c r="H55" s="113"/>
      <c r="I55" s="113"/>
      <c r="J55" s="113"/>
      <c r="K55" s="113"/>
    </row>
    <row r="56" spans="2:11" hidden="1" x14ac:dyDescent="0.2">
      <c r="B56" s="33" t="s">
        <v>127</v>
      </c>
      <c r="C56" s="24"/>
      <c r="D56" s="25"/>
      <c r="E56" s="26"/>
      <c r="F56" s="113"/>
      <c r="G56" s="113"/>
      <c r="H56" s="113"/>
      <c r="I56" s="113"/>
      <c r="J56" s="113"/>
      <c r="K56" s="113"/>
    </row>
    <row r="57" spans="2:11" hidden="1" x14ac:dyDescent="0.2">
      <c r="B57" s="33" t="s">
        <v>128</v>
      </c>
      <c r="C57" s="24"/>
      <c r="D57" s="25"/>
      <c r="E57" s="26"/>
      <c r="F57" s="113"/>
      <c r="G57" s="113"/>
      <c r="H57" s="113"/>
      <c r="I57" s="113"/>
      <c r="J57" s="113"/>
      <c r="K57" s="113"/>
    </row>
    <row r="58" spans="2:11" hidden="1" x14ac:dyDescent="0.2">
      <c r="B58" s="34" t="s">
        <v>129</v>
      </c>
      <c r="C58" s="29"/>
      <c r="D58" s="30"/>
      <c r="E58" s="31"/>
      <c r="F58" s="113"/>
      <c r="G58" s="113"/>
      <c r="H58" s="113"/>
      <c r="I58" s="113"/>
      <c r="J58" s="113"/>
      <c r="K58" s="113"/>
    </row>
  </sheetData>
  <mergeCells count="4">
    <mergeCell ref="B55:E55"/>
    <mergeCell ref="B3:E3"/>
    <mergeCell ref="B5:E5"/>
    <mergeCell ref="B28:E2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D2045-CBCD-44A0-AFC0-22C31B780173}">
  <dimension ref="B2:E28"/>
  <sheetViews>
    <sheetView workbookViewId="0">
      <selection activeCell="E36" sqref="E36"/>
    </sheetView>
  </sheetViews>
  <sheetFormatPr baseColWidth="10" defaultColWidth="11.42578125" defaultRowHeight="12.75" x14ac:dyDescent="0.2"/>
  <cols>
    <col min="1" max="1" width="2.7109375" style="3" customWidth="1"/>
    <col min="2" max="2" width="39.42578125" style="3" customWidth="1"/>
    <col min="3" max="3" width="18.85546875" style="3" customWidth="1"/>
    <col min="4" max="4" width="22.140625" style="3" customWidth="1"/>
    <col min="5" max="16384" width="11.42578125" style="3"/>
  </cols>
  <sheetData>
    <row r="2" spans="2:5" x14ac:dyDescent="0.2">
      <c r="B2" s="36" t="s">
        <v>0</v>
      </c>
      <c r="C2" s="36"/>
      <c r="D2" s="36"/>
      <c r="E2" s="2" t="s">
        <v>1</v>
      </c>
    </row>
    <row r="3" spans="2:5" x14ac:dyDescent="0.2">
      <c r="B3" s="14"/>
      <c r="C3" s="113"/>
      <c r="D3" s="113"/>
      <c r="E3" s="126"/>
    </row>
    <row r="4" spans="2:5" x14ac:dyDescent="0.2">
      <c r="B4" s="157" t="s">
        <v>130</v>
      </c>
      <c r="C4" s="158"/>
      <c r="D4" s="158"/>
      <c r="E4" s="159"/>
    </row>
    <row r="5" spans="2:5" x14ac:dyDescent="0.2">
      <c r="B5" s="127"/>
      <c r="C5" s="113"/>
      <c r="D5" s="113"/>
      <c r="E5" s="128"/>
    </row>
    <row r="6" spans="2:5" x14ac:dyDescent="0.2">
      <c r="B6" s="127" t="s">
        <v>131</v>
      </c>
      <c r="C6" s="113"/>
      <c r="D6" s="113"/>
      <c r="E6" s="128"/>
    </row>
    <row r="7" spans="2:5" x14ac:dyDescent="0.2">
      <c r="B7" s="127" t="s">
        <v>132</v>
      </c>
      <c r="C7" s="113"/>
      <c r="D7" s="113"/>
      <c r="E7" s="128"/>
    </row>
    <row r="8" spans="2:5" x14ac:dyDescent="0.2">
      <c r="B8" s="127"/>
      <c r="C8" s="113"/>
      <c r="D8" s="113"/>
      <c r="E8" s="128"/>
    </row>
    <row r="9" spans="2:5" x14ac:dyDescent="0.2">
      <c r="B9" s="127" t="s">
        <v>133</v>
      </c>
      <c r="C9" s="113"/>
      <c r="D9" s="113"/>
      <c r="E9" s="128"/>
    </row>
    <row r="10" spans="2:5" x14ac:dyDescent="0.2">
      <c r="B10" s="127" t="s">
        <v>134</v>
      </c>
      <c r="C10" s="113"/>
      <c r="D10" s="113"/>
      <c r="E10" s="128"/>
    </row>
    <row r="11" spans="2:5" x14ac:dyDescent="0.2">
      <c r="B11" s="127"/>
      <c r="C11" s="113"/>
      <c r="D11" s="113"/>
      <c r="E11" s="128"/>
    </row>
    <row r="12" spans="2:5" x14ac:dyDescent="0.2">
      <c r="B12" s="127" t="s">
        <v>135</v>
      </c>
      <c r="C12" s="113"/>
      <c r="D12" s="113"/>
      <c r="E12" s="128"/>
    </row>
    <row r="13" spans="2:5" x14ac:dyDescent="0.2">
      <c r="B13" s="127" t="s">
        <v>136</v>
      </c>
      <c r="C13" s="113"/>
      <c r="D13" s="113"/>
      <c r="E13" s="128"/>
    </row>
    <row r="14" spans="2:5" x14ac:dyDescent="0.2">
      <c r="B14" s="127" t="s">
        <v>137</v>
      </c>
      <c r="C14" s="113"/>
      <c r="D14" s="113"/>
      <c r="E14" s="128"/>
    </row>
    <row r="15" spans="2:5" x14ac:dyDescent="0.2">
      <c r="B15" s="127" t="s">
        <v>138</v>
      </c>
      <c r="C15" s="113"/>
      <c r="D15" s="113"/>
      <c r="E15" s="128"/>
    </row>
    <row r="16" spans="2:5" x14ac:dyDescent="0.2">
      <c r="B16" s="127"/>
      <c r="C16" s="113"/>
      <c r="D16" s="113"/>
      <c r="E16" s="128"/>
    </row>
    <row r="17" spans="2:5" x14ac:dyDescent="0.2">
      <c r="B17" s="37" t="s">
        <v>139</v>
      </c>
      <c r="C17" s="1"/>
      <c r="D17" s="1"/>
      <c r="E17" s="128"/>
    </row>
    <row r="18" spans="2:5" x14ac:dyDescent="0.2">
      <c r="B18" s="127" t="s">
        <v>140</v>
      </c>
      <c r="C18" s="113"/>
      <c r="D18" s="113"/>
      <c r="E18" s="128"/>
    </row>
    <row r="19" spans="2:5" x14ac:dyDescent="0.2">
      <c r="B19" s="127" t="s">
        <v>141</v>
      </c>
      <c r="C19" s="113"/>
      <c r="D19" s="113"/>
      <c r="E19" s="128"/>
    </row>
    <row r="20" spans="2:5" x14ac:dyDescent="0.2">
      <c r="B20" s="127"/>
      <c r="C20" s="113"/>
      <c r="D20" s="113"/>
      <c r="E20" s="128"/>
    </row>
    <row r="21" spans="2:5" x14ac:dyDescent="0.2">
      <c r="B21" s="37" t="s">
        <v>142</v>
      </c>
      <c r="C21" s="1"/>
      <c r="D21" s="1"/>
      <c r="E21" s="128"/>
    </row>
    <row r="22" spans="2:5" x14ac:dyDescent="0.2">
      <c r="B22" s="127" t="s">
        <v>143</v>
      </c>
      <c r="C22" s="113"/>
      <c r="D22" s="113"/>
      <c r="E22" s="128"/>
    </row>
    <row r="23" spans="2:5" x14ac:dyDescent="0.2">
      <c r="B23" s="127" t="s">
        <v>144</v>
      </c>
      <c r="C23" s="113"/>
      <c r="D23" s="113"/>
      <c r="E23" s="128"/>
    </row>
    <row r="24" spans="2:5" x14ac:dyDescent="0.2">
      <c r="B24" s="127" t="s">
        <v>145</v>
      </c>
      <c r="C24" s="113"/>
      <c r="D24" s="113"/>
      <c r="E24" s="128"/>
    </row>
    <row r="25" spans="2:5" x14ac:dyDescent="0.2">
      <c r="B25" s="127" t="s">
        <v>146</v>
      </c>
      <c r="C25" s="113"/>
      <c r="D25" s="113"/>
      <c r="E25" s="128"/>
    </row>
    <row r="26" spans="2:5" x14ac:dyDescent="0.2">
      <c r="B26" s="127"/>
      <c r="C26" s="113"/>
      <c r="D26" s="113"/>
      <c r="E26" s="128"/>
    </row>
    <row r="27" spans="2:5" x14ac:dyDescent="0.2">
      <c r="B27" s="37" t="s">
        <v>147</v>
      </c>
      <c r="C27" s="1"/>
      <c r="D27" s="1"/>
      <c r="E27" s="128"/>
    </row>
    <row r="28" spans="2:5" x14ac:dyDescent="0.2">
      <c r="B28" s="129" t="s">
        <v>148</v>
      </c>
      <c r="C28" s="130"/>
      <c r="D28" s="130"/>
      <c r="E28" s="131"/>
    </row>
  </sheetData>
  <mergeCells count="1">
    <mergeCell ref="B4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7C411-2CF9-4560-9DC0-882516F8AD8D}">
  <dimension ref="B2:D19"/>
  <sheetViews>
    <sheetView topLeftCell="B1" workbookViewId="0">
      <selection activeCell="J7" sqref="J7"/>
    </sheetView>
  </sheetViews>
  <sheetFormatPr baseColWidth="10" defaultColWidth="11.42578125" defaultRowHeight="12.75" x14ac:dyDescent="0.2"/>
  <cols>
    <col min="1" max="1" width="2.7109375" style="3" customWidth="1"/>
    <col min="2" max="2" width="44.7109375" style="3" bestFit="1" customWidth="1"/>
    <col min="3" max="4" width="12.7109375" style="3" customWidth="1"/>
    <col min="5" max="16384" width="11.42578125" style="3"/>
  </cols>
  <sheetData>
    <row r="2" spans="2:4" x14ac:dyDescent="0.2">
      <c r="B2" s="36" t="s">
        <v>0</v>
      </c>
      <c r="C2" s="113"/>
      <c r="D2" s="2" t="s">
        <v>1</v>
      </c>
    </row>
    <row r="3" spans="2:4" x14ac:dyDescent="0.2">
      <c r="B3" s="14"/>
      <c r="C3" s="113"/>
      <c r="D3" s="126"/>
    </row>
    <row r="4" spans="2:4" ht="25.5" x14ac:dyDescent="0.2">
      <c r="B4" s="38" t="s">
        <v>149</v>
      </c>
      <c r="C4" s="39" t="s">
        <v>4</v>
      </c>
      <c r="D4" s="39" t="s">
        <v>7</v>
      </c>
    </row>
    <row r="5" spans="2:4" x14ac:dyDescent="0.2">
      <c r="B5" s="132" t="s">
        <v>150</v>
      </c>
      <c r="C5" s="40">
        <v>-10964651.24</v>
      </c>
      <c r="D5" s="40">
        <v>-12915028.720000001</v>
      </c>
    </row>
    <row r="6" spans="2:4" x14ac:dyDescent="0.2">
      <c r="B6" s="132" t="s">
        <v>151</v>
      </c>
      <c r="C6" s="40">
        <v>-338576</v>
      </c>
      <c r="D6" s="40">
        <v>-169547</v>
      </c>
    </row>
    <row r="7" spans="2:4" x14ac:dyDescent="0.2">
      <c r="B7" s="41" t="s">
        <v>152</v>
      </c>
      <c r="C7" s="42">
        <f>SUM(C5:C6)</f>
        <v>-11303227.24</v>
      </c>
      <c r="D7" s="42">
        <f>SUM(D5:D6)</f>
        <v>-13084575.720000001</v>
      </c>
    </row>
    <row r="8" spans="2:4" x14ac:dyDescent="0.2">
      <c r="B8" s="132" t="s">
        <v>153</v>
      </c>
      <c r="C8" s="40">
        <v>10233756.85</v>
      </c>
      <c r="D8" s="40">
        <v>9540489.0700000003</v>
      </c>
    </row>
    <row r="9" spans="2:4" x14ac:dyDescent="0.2">
      <c r="B9" s="132" t="s">
        <v>154</v>
      </c>
      <c r="C9" s="40">
        <v>16506</v>
      </c>
      <c r="D9" s="40">
        <v>5919</v>
      </c>
    </row>
    <row r="10" spans="2:4" x14ac:dyDescent="0.2">
      <c r="B10" s="41" t="s">
        <v>155</v>
      </c>
      <c r="C10" s="42">
        <f>SUM(C8:C9)</f>
        <v>10250262.85</v>
      </c>
      <c r="D10" s="42">
        <f>SUM(D8:D9)</f>
        <v>9546408.0700000003</v>
      </c>
    </row>
    <row r="11" spans="2:4" x14ac:dyDescent="0.2">
      <c r="B11" s="132" t="s">
        <v>156</v>
      </c>
      <c r="C11" s="40">
        <f>C7+C10</f>
        <v>-1052964.3900000006</v>
      </c>
      <c r="D11" s="40">
        <f>D7+D10</f>
        <v>-3538167.6500000004</v>
      </c>
    </row>
    <row r="12" spans="2:4" x14ac:dyDescent="0.2">
      <c r="B12" s="38" t="s">
        <v>157</v>
      </c>
      <c r="C12" s="43">
        <f>C7+C10</f>
        <v>-1052964.3900000006</v>
      </c>
      <c r="D12" s="43">
        <f>D7+D10</f>
        <v>-3538167.6500000004</v>
      </c>
    </row>
    <row r="13" spans="2:4" x14ac:dyDescent="0.2">
      <c r="B13" s="132" t="s">
        <v>92</v>
      </c>
      <c r="C13" s="40">
        <v>-286295.13</v>
      </c>
      <c r="D13" s="40">
        <v>1028863.22</v>
      </c>
    </row>
    <row r="14" spans="2:4" x14ac:dyDescent="0.2">
      <c r="B14" s="132" t="s">
        <v>158</v>
      </c>
      <c r="C14" s="40" t="s">
        <v>37</v>
      </c>
      <c r="D14" s="40">
        <v>126922.56</v>
      </c>
    </row>
    <row r="15" spans="2:4" x14ac:dyDescent="0.2">
      <c r="B15" s="132" t="s">
        <v>159</v>
      </c>
      <c r="C15" s="40">
        <v>1286701.6299999999</v>
      </c>
      <c r="D15" s="40">
        <v>4045432.45</v>
      </c>
    </row>
    <row r="16" spans="2:4" x14ac:dyDescent="0.2">
      <c r="B16" s="41" t="s">
        <v>160</v>
      </c>
      <c r="C16" s="42">
        <f>SUM(C13:C15)</f>
        <v>1000406.4999999999</v>
      </c>
      <c r="D16" s="42">
        <f>SUM(D13:D15)</f>
        <v>5201218.2300000004</v>
      </c>
    </row>
    <row r="17" spans="2:4" x14ac:dyDescent="0.2">
      <c r="B17" s="132" t="s">
        <v>161</v>
      </c>
      <c r="C17" s="40">
        <v>52557.89</v>
      </c>
      <c r="D17" s="40">
        <v>-1663050.58</v>
      </c>
    </row>
    <row r="18" spans="2:4" x14ac:dyDescent="0.2">
      <c r="B18" s="41" t="s">
        <v>162</v>
      </c>
      <c r="C18" s="42">
        <f>SUM(C17:C17)</f>
        <v>52557.89</v>
      </c>
      <c r="D18" s="42">
        <f>SUM(D17:D17)</f>
        <v>-1663050.58</v>
      </c>
    </row>
    <row r="19" spans="2:4" x14ac:dyDescent="0.2">
      <c r="B19" s="44" t="s">
        <v>163</v>
      </c>
      <c r="C19" s="45">
        <f>+C16+C18</f>
        <v>1052964.3899999999</v>
      </c>
      <c r="D19" s="45">
        <f>+D16+D18</f>
        <v>3538167.6500000004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91336-F27E-435A-9DF0-5F6AB787EB2A}">
  <dimension ref="B2:D32"/>
  <sheetViews>
    <sheetView topLeftCell="D1" workbookViewId="0">
      <selection activeCell="M46" sqref="M46"/>
    </sheetView>
  </sheetViews>
  <sheetFormatPr baseColWidth="10" defaultColWidth="11.42578125" defaultRowHeight="12.75" x14ac:dyDescent="0.2"/>
  <cols>
    <col min="1" max="1" width="2.7109375" style="46" customWidth="1"/>
    <col min="2" max="2" width="56.42578125" style="46" bestFit="1" customWidth="1"/>
    <col min="3" max="3" width="13.5703125" style="46" bestFit="1" customWidth="1"/>
    <col min="4" max="4" width="13.5703125" style="46" customWidth="1"/>
    <col min="5" max="16384" width="11.42578125" style="46"/>
  </cols>
  <sheetData>
    <row r="2" spans="2:4" x14ac:dyDescent="0.2">
      <c r="B2" s="36" t="s">
        <v>0</v>
      </c>
      <c r="C2" s="2"/>
      <c r="D2" s="2" t="s">
        <v>1</v>
      </c>
    </row>
    <row r="3" spans="2:4" x14ac:dyDescent="0.2">
      <c r="B3" s="14"/>
      <c r="C3" s="113"/>
      <c r="D3" s="126"/>
    </row>
    <row r="4" spans="2:4" ht="25.5" x14ac:dyDescent="0.2">
      <c r="B4" s="47" t="s">
        <v>164</v>
      </c>
      <c r="C4" s="108" t="s">
        <v>4</v>
      </c>
      <c r="D4" s="48" t="s">
        <v>7</v>
      </c>
    </row>
    <row r="5" spans="2:4" hidden="1" x14ac:dyDescent="0.2">
      <c r="B5" s="49" t="s">
        <v>165</v>
      </c>
      <c r="C5" s="50"/>
      <c r="D5" s="51"/>
    </row>
    <row r="6" spans="2:4" hidden="1" x14ac:dyDescent="0.2">
      <c r="B6" s="52" t="s">
        <v>166</v>
      </c>
      <c r="C6" s="53">
        <v>0</v>
      </c>
      <c r="D6" s="54">
        <v>0</v>
      </c>
    </row>
    <row r="7" spans="2:4" hidden="1" x14ac:dyDescent="0.2">
      <c r="B7" s="52" t="s">
        <v>167</v>
      </c>
      <c r="C7" s="53">
        <v>0</v>
      </c>
      <c r="D7" s="54">
        <v>0</v>
      </c>
    </row>
    <row r="8" spans="2:4" hidden="1" x14ac:dyDescent="0.2">
      <c r="B8" s="52" t="s">
        <v>168</v>
      </c>
      <c r="C8" s="53">
        <v>0</v>
      </c>
      <c r="D8" s="54">
        <v>0</v>
      </c>
    </row>
    <row r="9" spans="2:4" hidden="1" x14ac:dyDescent="0.2">
      <c r="B9" s="55" t="s">
        <v>169</v>
      </c>
      <c r="C9" s="42">
        <f>C6+C8-C7</f>
        <v>0</v>
      </c>
      <c r="D9" s="56">
        <f>D6+D8-D7</f>
        <v>0</v>
      </c>
    </row>
    <row r="10" spans="2:4" hidden="1" x14ac:dyDescent="0.2">
      <c r="B10" s="49" t="s">
        <v>170</v>
      </c>
      <c r="C10" s="57"/>
      <c r="D10" s="58"/>
    </row>
    <row r="11" spans="2:4" hidden="1" x14ac:dyDescent="0.2">
      <c r="B11" s="52" t="str">
        <f>B6</f>
        <v>Beholdning per 01.01.2025</v>
      </c>
      <c r="C11" s="53">
        <v>0</v>
      </c>
      <c r="D11" s="54">
        <v>0</v>
      </c>
    </row>
    <row r="12" spans="2:4" hidden="1" x14ac:dyDescent="0.2">
      <c r="B12" s="52" t="s">
        <v>171</v>
      </c>
      <c r="C12" s="53">
        <v>0</v>
      </c>
      <c r="D12" s="54">
        <v>0</v>
      </c>
    </row>
    <row r="13" spans="2:4" hidden="1" x14ac:dyDescent="0.2">
      <c r="B13" s="52" t="s">
        <v>172</v>
      </c>
      <c r="C13" s="53">
        <v>0</v>
      </c>
      <c r="D13" s="54">
        <v>0</v>
      </c>
    </row>
    <row r="14" spans="2:4" hidden="1" x14ac:dyDescent="0.2">
      <c r="B14" s="55" t="str">
        <f>B9</f>
        <v>Beholdning per 31.12.2025</v>
      </c>
      <c r="C14" s="42">
        <f>C11+C13-C12</f>
        <v>0</v>
      </c>
      <c r="D14" s="56">
        <f>D11+D13-D12</f>
        <v>0</v>
      </c>
    </row>
    <row r="15" spans="2:4" hidden="1" x14ac:dyDescent="0.2">
      <c r="B15" s="49" t="s">
        <v>173</v>
      </c>
      <c r="C15" s="57"/>
      <c r="D15" s="58"/>
    </row>
    <row r="16" spans="2:4" hidden="1" x14ac:dyDescent="0.2">
      <c r="B16" s="52" t="str">
        <f>B6</f>
        <v>Beholdning per 01.01.2025</v>
      </c>
      <c r="C16" s="53">
        <v>0</v>
      </c>
      <c r="D16" s="54">
        <v>0</v>
      </c>
    </row>
    <row r="17" spans="2:4" hidden="1" x14ac:dyDescent="0.2">
      <c r="B17" s="52" t="s">
        <v>174</v>
      </c>
      <c r="C17" s="53">
        <v>0</v>
      </c>
      <c r="D17" s="54">
        <v>0</v>
      </c>
    </row>
    <row r="18" spans="2:4" hidden="1" x14ac:dyDescent="0.2">
      <c r="B18" s="52" t="s">
        <v>175</v>
      </c>
      <c r="C18" s="53">
        <v>0</v>
      </c>
      <c r="D18" s="54">
        <v>0</v>
      </c>
    </row>
    <row r="19" spans="2:4" hidden="1" x14ac:dyDescent="0.2">
      <c r="B19" s="55" t="str">
        <f>B9</f>
        <v>Beholdning per 31.12.2025</v>
      </c>
      <c r="C19" s="42">
        <f>+C16+C18-C17</f>
        <v>0</v>
      </c>
      <c r="D19" s="56">
        <f>+D16+D18-D17</f>
        <v>0</v>
      </c>
    </row>
    <row r="20" spans="2:4" x14ac:dyDescent="0.2">
      <c r="B20" s="49" t="s">
        <v>176</v>
      </c>
      <c r="C20" s="57"/>
      <c r="D20" s="58"/>
    </row>
    <row r="21" spans="2:4" x14ac:dyDescent="0.2">
      <c r="B21" s="52" t="str">
        <f>B6</f>
        <v>Beholdning per 01.01.2025</v>
      </c>
      <c r="C21" s="53">
        <v>3538168</v>
      </c>
      <c r="D21" s="54">
        <v>0</v>
      </c>
    </row>
    <row r="22" spans="2:4" x14ac:dyDescent="0.2">
      <c r="B22" s="52" t="s">
        <v>177</v>
      </c>
      <c r="C22" s="53">
        <v>0</v>
      </c>
      <c r="D22" s="54">
        <v>0</v>
      </c>
    </row>
    <row r="23" spans="2:4" x14ac:dyDescent="0.2">
      <c r="B23" s="52" t="s">
        <v>178</v>
      </c>
      <c r="C23" s="53">
        <v>0</v>
      </c>
      <c r="D23" s="54">
        <v>0</v>
      </c>
    </row>
    <row r="24" spans="2:4" x14ac:dyDescent="0.2">
      <c r="B24" s="52" t="s">
        <v>179</v>
      </c>
      <c r="C24" s="53">
        <v>1054586.3899999999</v>
      </c>
      <c r="D24" s="53">
        <v>39860</v>
      </c>
    </row>
    <row r="25" spans="2:4" x14ac:dyDescent="0.2">
      <c r="B25" s="52" t="s">
        <v>180</v>
      </c>
      <c r="C25" s="53">
        <v>0</v>
      </c>
      <c r="D25" s="53">
        <v>3498307.65</v>
      </c>
    </row>
    <row r="26" spans="2:4" x14ac:dyDescent="0.2">
      <c r="B26" s="55" t="str">
        <f>B9</f>
        <v>Beholdning per 31.12.2025</v>
      </c>
      <c r="C26" s="42">
        <f>+C21+C24+C25-C22-C23</f>
        <v>4592754.3899999997</v>
      </c>
      <c r="D26" s="56">
        <f>+D21+D24+D25-D22-D23</f>
        <v>3538167.65</v>
      </c>
    </row>
    <row r="27" spans="2:4" x14ac:dyDescent="0.2">
      <c r="B27" s="49" t="s">
        <v>181</v>
      </c>
      <c r="C27" s="57"/>
      <c r="D27" s="58"/>
    </row>
    <row r="28" spans="2:4" x14ac:dyDescent="0.2">
      <c r="B28" s="52" t="str">
        <f>B6</f>
        <v>Beholdning per 01.01.2025</v>
      </c>
      <c r="C28" s="53">
        <v>0</v>
      </c>
      <c r="D28" s="54">
        <v>0</v>
      </c>
    </row>
    <row r="29" spans="2:4" x14ac:dyDescent="0.2">
      <c r="B29" s="52" t="s">
        <v>182</v>
      </c>
      <c r="C29" s="53">
        <v>1054586.3899999999</v>
      </c>
      <c r="D29" s="53">
        <v>3538168</v>
      </c>
    </row>
    <row r="30" spans="2:4" x14ac:dyDescent="0.2">
      <c r="B30" s="52" t="s">
        <v>183</v>
      </c>
      <c r="C30" s="53">
        <v>0</v>
      </c>
      <c r="D30" s="54">
        <v>0</v>
      </c>
    </row>
    <row r="31" spans="2:4" x14ac:dyDescent="0.2">
      <c r="B31" s="49" t="s">
        <v>184</v>
      </c>
      <c r="C31" s="59">
        <f>+C29-C30</f>
        <v>1054586.3899999999</v>
      </c>
      <c r="D31" s="60">
        <f>+D29-D30</f>
        <v>3538168</v>
      </c>
    </row>
    <row r="32" spans="2:4" x14ac:dyDescent="0.2">
      <c r="B32" s="61" t="str">
        <f>B9</f>
        <v>Beholdning per 31.12.2025</v>
      </c>
      <c r="C32" s="45">
        <f>+C9+C14+C19+C26</f>
        <v>4592754.3899999997</v>
      </c>
      <c r="D32" s="62">
        <f>+D9+D14+D19+D26</f>
        <v>3538167.65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5FA65-B179-4B62-B791-EEA1CA16E3E0}">
  <dimension ref="B2:E22"/>
  <sheetViews>
    <sheetView topLeftCell="B1" workbookViewId="0">
      <selection activeCell="C34" sqref="C34"/>
    </sheetView>
  </sheetViews>
  <sheetFormatPr baseColWidth="10" defaultColWidth="11.42578125" defaultRowHeight="12.75" x14ac:dyDescent="0.2"/>
  <cols>
    <col min="1" max="1" width="2.7109375" style="3" customWidth="1"/>
    <col min="2" max="2" width="47.7109375" style="3" customWidth="1"/>
    <col min="3" max="3" width="12.7109375" style="3" customWidth="1"/>
    <col min="4" max="4" width="47.7109375" style="3" customWidth="1"/>
    <col min="5" max="5" width="12.7109375" style="3" customWidth="1"/>
    <col min="6" max="16384" width="11.42578125" style="3"/>
  </cols>
  <sheetData>
    <row r="2" spans="2:5" x14ac:dyDescent="0.2">
      <c r="B2" s="36" t="s">
        <v>0</v>
      </c>
      <c r="C2" s="113"/>
      <c r="D2" s="2"/>
      <c r="E2" s="2" t="s">
        <v>1</v>
      </c>
    </row>
    <row r="3" spans="2:5" x14ac:dyDescent="0.2">
      <c r="B3" s="14"/>
      <c r="C3" s="113"/>
      <c r="D3" s="126"/>
      <c r="E3" s="126"/>
    </row>
    <row r="4" spans="2:5" x14ac:dyDescent="0.2">
      <c r="B4" s="47" t="s">
        <v>185</v>
      </c>
      <c r="C4" s="133"/>
      <c r="D4" s="134"/>
      <c r="E4" s="135"/>
    </row>
    <row r="5" spans="2:5" x14ac:dyDescent="0.2">
      <c r="B5" s="160" t="s">
        <v>186</v>
      </c>
      <c r="C5" s="161"/>
      <c r="D5" s="160" t="s">
        <v>187</v>
      </c>
      <c r="E5" s="162"/>
    </row>
    <row r="6" spans="2:5" x14ac:dyDescent="0.2">
      <c r="B6" s="63"/>
      <c r="C6" s="10"/>
      <c r="D6" s="63" t="s">
        <v>188</v>
      </c>
      <c r="E6" s="64">
        <v>51119</v>
      </c>
    </row>
    <row r="7" spans="2:5" x14ac:dyDescent="0.2">
      <c r="B7" s="65" t="s">
        <v>189</v>
      </c>
      <c r="C7" s="66"/>
      <c r="D7" s="67" t="s">
        <v>190</v>
      </c>
      <c r="E7" s="68"/>
    </row>
    <row r="8" spans="2:5" x14ac:dyDescent="0.2">
      <c r="B8" s="65" t="s">
        <v>191</v>
      </c>
      <c r="C8" s="40"/>
      <c r="D8" s="67" t="s">
        <v>192</v>
      </c>
      <c r="E8" s="69"/>
    </row>
    <row r="9" spans="2:5" x14ac:dyDescent="0.2">
      <c r="B9" s="65" t="s">
        <v>193</v>
      </c>
      <c r="C9" s="40"/>
      <c r="D9" s="67" t="s">
        <v>194</v>
      </c>
      <c r="E9" s="69"/>
    </row>
    <row r="10" spans="2:5" x14ac:dyDescent="0.2">
      <c r="B10" s="65" t="s">
        <v>195</v>
      </c>
      <c r="C10" s="40"/>
      <c r="D10" s="67"/>
      <c r="E10" s="69"/>
    </row>
    <row r="11" spans="2:5" x14ac:dyDescent="0.2">
      <c r="B11" s="65" t="s">
        <v>196</v>
      </c>
      <c r="C11" s="40"/>
      <c r="D11" s="67" t="s">
        <v>57</v>
      </c>
      <c r="E11" s="69">
        <v>7622</v>
      </c>
    </row>
    <row r="12" spans="2:5" x14ac:dyDescent="0.2">
      <c r="B12" s="65" t="s">
        <v>197</v>
      </c>
      <c r="C12" s="40"/>
      <c r="D12" s="67" t="s">
        <v>198</v>
      </c>
      <c r="E12" s="69"/>
    </row>
    <row r="13" spans="2:5" x14ac:dyDescent="0.2">
      <c r="B13" s="65" t="s">
        <v>199</v>
      </c>
      <c r="C13" s="40"/>
      <c r="D13" s="67" t="s">
        <v>200</v>
      </c>
      <c r="E13" s="69"/>
    </row>
    <row r="14" spans="2:5" x14ac:dyDescent="0.2">
      <c r="B14" s="65" t="s">
        <v>201</v>
      </c>
      <c r="C14" s="40"/>
      <c r="D14" s="67" t="s">
        <v>56</v>
      </c>
      <c r="E14" s="69"/>
    </row>
    <row r="15" spans="2:5" x14ac:dyDescent="0.2">
      <c r="B15" s="65" t="s">
        <v>202</v>
      </c>
      <c r="C15" s="40">
        <v>1181641</v>
      </c>
      <c r="D15" s="67" t="s">
        <v>203</v>
      </c>
      <c r="E15" s="69"/>
    </row>
    <row r="16" spans="2:5" x14ac:dyDescent="0.2">
      <c r="B16" s="65" t="s">
        <v>204</v>
      </c>
      <c r="C16" s="40"/>
      <c r="D16" s="67" t="s">
        <v>205</v>
      </c>
      <c r="E16" s="69">
        <v>854771</v>
      </c>
    </row>
    <row r="17" spans="2:5" x14ac:dyDescent="0.2">
      <c r="B17" s="71" t="s">
        <v>206</v>
      </c>
      <c r="C17" s="70">
        <v>39715.33</v>
      </c>
      <c r="D17" s="71" t="s">
        <v>206</v>
      </c>
      <c r="E17" s="72" t="s">
        <v>37</v>
      </c>
    </row>
    <row r="18" spans="2:5" x14ac:dyDescent="0.2">
      <c r="B18" s="73" t="s">
        <v>207</v>
      </c>
      <c r="C18" s="9">
        <v>-307844.33</v>
      </c>
      <c r="D18" s="73"/>
      <c r="E18" s="74"/>
    </row>
    <row r="19" spans="2:5" x14ac:dyDescent="0.2">
      <c r="B19" s="107" t="s">
        <v>208</v>
      </c>
      <c r="C19" s="75">
        <f>SUM(C6:C18)</f>
        <v>913512</v>
      </c>
      <c r="D19" s="76" t="s">
        <v>209</v>
      </c>
      <c r="E19" s="77">
        <f>SUM(E6:E18)</f>
        <v>913512</v>
      </c>
    </row>
    <row r="22" spans="2:5" x14ac:dyDescent="0.2">
      <c r="B22" s="113"/>
      <c r="C22" s="113"/>
      <c r="D22" s="136"/>
      <c r="E22" s="113"/>
    </row>
  </sheetData>
  <mergeCells count="2">
    <mergeCell ref="B5:C5"/>
    <mergeCell ref="D5:E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9981D-6415-494E-B731-A7CFB3193CFA}">
  <dimension ref="B2:D7"/>
  <sheetViews>
    <sheetView workbookViewId="0">
      <selection activeCell="C4" sqref="C4"/>
    </sheetView>
  </sheetViews>
  <sheetFormatPr baseColWidth="10" defaultColWidth="11.42578125" defaultRowHeight="12.75" x14ac:dyDescent="0.2"/>
  <cols>
    <col min="1" max="1" width="2.7109375" style="3" customWidth="1"/>
    <col min="2" max="2" width="44" style="3" customWidth="1"/>
    <col min="3" max="4" width="12.7109375" style="3" customWidth="1"/>
    <col min="5" max="16384" width="11.42578125" style="3"/>
  </cols>
  <sheetData>
    <row r="2" spans="2:4" x14ac:dyDescent="0.2">
      <c r="B2" s="36" t="s">
        <v>0</v>
      </c>
      <c r="C2" s="2"/>
      <c r="D2" s="2" t="s">
        <v>1</v>
      </c>
    </row>
    <row r="3" spans="2:4" x14ac:dyDescent="0.2">
      <c r="B3" s="14"/>
      <c r="C3" s="126"/>
      <c r="D3" s="126"/>
    </row>
    <row r="4" spans="2:4" ht="25.5" x14ac:dyDescent="0.2">
      <c r="B4" s="78" t="s">
        <v>210</v>
      </c>
      <c r="C4" s="79" t="s">
        <v>211</v>
      </c>
      <c r="D4" s="80" t="s">
        <v>212</v>
      </c>
    </row>
    <row r="5" spans="2:4" x14ac:dyDescent="0.2">
      <c r="B5" s="81" t="s">
        <v>213</v>
      </c>
      <c r="C5" s="82">
        <v>0</v>
      </c>
      <c r="D5" s="83">
        <v>57875</v>
      </c>
    </row>
    <row r="6" spans="2:4" x14ac:dyDescent="0.2">
      <c r="B6" s="81" t="s">
        <v>214</v>
      </c>
      <c r="C6" s="82">
        <v>0</v>
      </c>
      <c r="D6" s="83">
        <v>330717.12</v>
      </c>
    </row>
    <row r="7" spans="2:4" x14ac:dyDescent="0.2">
      <c r="B7" s="84"/>
      <c r="C7" s="43">
        <f>SUM(C5:C6)</f>
        <v>0</v>
      </c>
      <c r="D7" s="85">
        <f>SUM(D5:D6)</f>
        <v>388592.12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AB657-3661-45B6-A940-17E26402BAC0}">
  <dimension ref="A2:D42"/>
  <sheetViews>
    <sheetView topLeftCell="A7" workbookViewId="0">
      <selection activeCell="E18" sqref="E18"/>
    </sheetView>
  </sheetViews>
  <sheetFormatPr baseColWidth="10" defaultColWidth="11.42578125" defaultRowHeight="12.75" x14ac:dyDescent="0.2"/>
  <cols>
    <col min="1" max="1" width="2.7109375" style="3" customWidth="1"/>
    <col min="2" max="2" width="48.42578125" style="3" bestFit="1" customWidth="1"/>
    <col min="3" max="4" width="12.7109375" style="3" customWidth="1"/>
    <col min="5" max="16384" width="11.42578125" style="3"/>
  </cols>
  <sheetData>
    <row r="2" spans="1:4" x14ac:dyDescent="0.2">
      <c r="A2" s="113"/>
      <c r="B2" s="36" t="s">
        <v>0</v>
      </c>
      <c r="C2" s="2"/>
      <c r="D2" s="2" t="s">
        <v>1</v>
      </c>
    </row>
    <row r="3" spans="1:4" x14ac:dyDescent="0.2">
      <c r="A3" s="113"/>
      <c r="B3" s="14"/>
      <c r="C3" s="126"/>
      <c r="D3" s="126"/>
    </row>
    <row r="4" spans="1:4" x14ac:dyDescent="0.2">
      <c r="A4" s="113"/>
      <c r="B4" s="47" t="s">
        <v>215</v>
      </c>
      <c r="C4" s="163" t="s">
        <v>216</v>
      </c>
      <c r="D4" s="163" t="s">
        <v>217</v>
      </c>
    </row>
    <row r="5" spans="1:4" x14ac:dyDescent="0.2">
      <c r="A5" s="113"/>
      <c r="B5" s="44" t="s">
        <v>218</v>
      </c>
      <c r="C5" s="164"/>
      <c r="D5" s="164"/>
    </row>
    <row r="6" spans="1:4" x14ac:dyDescent="0.2">
      <c r="A6" s="113"/>
      <c r="B6" s="81" t="s">
        <v>213</v>
      </c>
      <c r="C6" s="82">
        <v>3111000</v>
      </c>
      <c r="D6" s="83"/>
    </row>
    <row r="7" spans="1:4" x14ac:dyDescent="0.2">
      <c r="A7" s="113"/>
      <c r="B7" s="81" t="s">
        <v>219</v>
      </c>
      <c r="C7" s="82">
        <v>208000</v>
      </c>
      <c r="D7" s="83"/>
    </row>
    <row r="8" spans="1:4" x14ac:dyDescent="0.2">
      <c r="A8" s="113"/>
      <c r="B8" s="81" t="s">
        <v>220</v>
      </c>
      <c r="C8" s="82">
        <v>211000</v>
      </c>
      <c r="D8" s="83"/>
    </row>
    <row r="9" spans="1:4" x14ac:dyDescent="0.2">
      <c r="A9" s="113"/>
      <c r="B9" s="81" t="s">
        <v>221</v>
      </c>
      <c r="C9" s="82">
        <v>118000</v>
      </c>
      <c r="D9" s="83"/>
    </row>
    <row r="10" spans="1:4" x14ac:dyDescent="0.2">
      <c r="A10" s="113"/>
      <c r="B10" s="81" t="s">
        <v>222</v>
      </c>
      <c r="C10" s="82">
        <v>442000</v>
      </c>
      <c r="D10" s="83"/>
    </row>
    <row r="11" spans="1:4" x14ac:dyDescent="0.2">
      <c r="A11" s="113"/>
      <c r="B11" s="81" t="s">
        <v>223</v>
      </c>
      <c r="C11" s="82">
        <v>114000</v>
      </c>
      <c r="D11" s="83"/>
    </row>
    <row r="12" spans="1:4" x14ac:dyDescent="0.2">
      <c r="A12" s="113"/>
      <c r="B12" s="81" t="s">
        <v>224</v>
      </c>
      <c r="C12" s="82">
        <v>115000</v>
      </c>
      <c r="D12" s="83"/>
    </row>
    <row r="13" spans="1:4" x14ac:dyDescent="0.2">
      <c r="A13" s="113"/>
      <c r="B13" s="81" t="s">
        <v>225</v>
      </c>
      <c r="C13" s="82">
        <v>115000</v>
      </c>
      <c r="D13" s="83"/>
    </row>
    <row r="14" spans="1:4" x14ac:dyDescent="0.2">
      <c r="A14" s="113"/>
      <c r="B14" s="81" t="s">
        <v>226</v>
      </c>
      <c r="C14" s="82">
        <v>293000</v>
      </c>
      <c r="D14" s="83"/>
    </row>
    <row r="15" spans="1:4" x14ac:dyDescent="0.2">
      <c r="A15" s="113"/>
      <c r="B15" s="81" t="s">
        <v>227</v>
      </c>
      <c r="C15" s="82">
        <v>190000</v>
      </c>
      <c r="D15" s="83"/>
    </row>
    <row r="16" spans="1:4" x14ac:dyDescent="0.2">
      <c r="A16" s="113"/>
      <c r="B16" s="81" t="s">
        <v>228</v>
      </c>
      <c r="C16" s="82">
        <v>273000</v>
      </c>
      <c r="D16" s="83"/>
    </row>
    <row r="17" spans="1:4" x14ac:dyDescent="0.2">
      <c r="A17" s="113"/>
      <c r="B17" s="81" t="s">
        <v>229</v>
      </c>
      <c r="C17" s="82">
        <v>446000</v>
      </c>
      <c r="D17" s="83"/>
    </row>
    <row r="18" spans="1:4" x14ac:dyDescent="0.2">
      <c r="A18" s="113"/>
      <c r="B18" s="81" t="s">
        <v>230</v>
      </c>
      <c r="C18" s="82">
        <v>197000</v>
      </c>
      <c r="D18" s="83"/>
    </row>
    <row r="19" spans="1:4" x14ac:dyDescent="0.2">
      <c r="A19" s="113"/>
      <c r="B19" s="81" t="s">
        <v>231</v>
      </c>
      <c r="C19" s="82">
        <v>118000</v>
      </c>
      <c r="D19" s="83"/>
    </row>
    <row r="20" spans="1:4" x14ac:dyDescent="0.2">
      <c r="A20" s="113"/>
      <c r="B20" s="81" t="s">
        <v>232</v>
      </c>
      <c r="C20" s="82">
        <v>194000</v>
      </c>
      <c r="D20" s="83"/>
    </row>
    <row r="21" spans="1:4" x14ac:dyDescent="0.2">
      <c r="A21" s="113"/>
      <c r="B21" s="81" t="s">
        <v>233</v>
      </c>
      <c r="C21" s="82">
        <v>121000</v>
      </c>
      <c r="D21" s="83"/>
    </row>
    <row r="22" spans="1:4" x14ac:dyDescent="0.2">
      <c r="A22" s="113"/>
      <c r="B22" s="81" t="s">
        <v>234</v>
      </c>
      <c r="C22" s="82">
        <v>120000</v>
      </c>
      <c r="D22" s="83"/>
    </row>
    <row r="23" spans="1:4" x14ac:dyDescent="0.2">
      <c r="A23" s="113"/>
      <c r="B23" s="81" t="s">
        <v>235</v>
      </c>
      <c r="C23" s="82">
        <v>269000</v>
      </c>
      <c r="D23" s="83"/>
    </row>
    <row r="24" spans="1:4" x14ac:dyDescent="0.2">
      <c r="A24" s="113"/>
      <c r="B24" s="81" t="s">
        <v>236</v>
      </c>
      <c r="C24" s="82">
        <v>118000</v>
      </c>
      <c r="D24" s="83"/>
    </row>
    <row r="25" spans="1:4" x14ac:dyDescent="0.2">
      <c r="A25" s="113"/>
      <c r="B25" s="81" t="s">
        <v>237</v>
      </c>
      <c r="C25" s="82">
        <v>114000</v>
      </c>
      <c r="D25" s="83"/>
    </row>
    <row r="26" spans="1:4" x14ac:dyDescent="0.2">
      <c r="A26" s="113"/>
      <c r="B26" s="81" t="s">
        <v>238</v>
      </c>
      <c r="C26" s="82">
        <v>127000</v>
      </c>
      <c r="D26" s="83"/>
    </row>
    <row r="27" spans="1:4" x14ac:dyDescent="0.2">
      <c r="A27" s="113"/>
      <c r="B27" s="81" t="s">
        <v>239</v>
      </c>
      <c r="C27" s="82">
        <v>116000</v>
      </c>
      <c r="D27" s="83"/>
    </row>
    <row r="28" spans="1:4" x14ac:dyDescent="0.2">
      <c r="A28" s="113"/>
      <c r="B28" s="81" t="s">
        <v>240</v>
      </c>
      <c r="C28" s="82">
        <v>1166000</v>
      </c>
      <c r="D28" s="83"/>
    </row>
    <row r="29" spans="1:4" x14ac:dyDescent="0.2">
      <c r="A29" s="113"/>
      <c r="B29" s="81" t="s">
        <v>241</v>
      </c>
      <c r="C29" s="82">
        <v>193000</v>
      </c>
      <c r="D29" s="83"/>
    </row>
    <row r="30" spans="1:4" x14ac:dyDescent="0.2">
      <c r="A30" s="113"/>
      <c r="B30" s="81" t="s">
        <v>242</v>
      </c>
      <c r="C30" s="82">
        <v>825000</v>
      </c>
      <c r="D30" s="83"/>
    </row>
    <row r="31" spans="1:4" x14ac:dyDescent="0.2">
      <c r="A31" s="113"/>
      <c r="B31" s="81" t="s">
        <v>243</v>
      </c>
      <c r="C31" s="82">
        <v>192000</v>
      </c>
      <c r="D31" s="83"/>
    </row>
    <row r="32" spans="1:4" x14ac:dyDescent="0.2">
      <c r="A32" s="113"/>
      <c r="B32" s="84"/>
      <c r="C32" s="43">
        <f>SUM(C6:C31)</f>
        <v>9506000</v>
      </c>
      <c r="D32" s="85">
        <f>SUM(D6:D31)</f>
        <v>0</v>
      </c>
    </row>
    <row r="33" spans="1:4" x14ac:dyDescent="0.2">
      <c r="A33" s="113"/>
      <c r="B33" s="113"/>
      <c r="C33" s="113"/>
      <c r="D33" s="113"/>
    </row>
    <row r="34" spans="1:4" x14ac:dyDescent="0.2">
      <c r="A34" s="113"/>
      <c r="B34" s="86" t="s">
        <v>244</v>
      </c>
      <c r="C34" s="38"/>
      <c r="D34" s="86"/>
    </row>
    <row r="35" spans="1:4" x14ac:dyDescent="0.2">
      <c r="A35" s="113"/>
      <c r="B35" s="127" t="s">
        <v>245</v>
      </c>
      <c r="C35" s="137">
        <v>615176</v>
      </c>
      <c r="D35" s="138"/>
    </row>
    <row r="36" spans="1:4" x14ac:dyDescent="0.2">
      <c r="A36" s="113"/>
      <c r="B36" s="127" t="s">
        <v>246</v>
      </c>
      <c r="C36" s="139">
        <v>397835.85</v>
      </c>
      <c r="D36" s="138"/>
    </row>
    <row r="37" spans="1:4" x14ac:dyDescent="0.2">
      <c r="A37" s="113"/>
      <c r="B37" s="127" t="s">
        <v>247</v>
      </c>
      <c r="C37" s="139">
        <v>445639.44</v>
      </c>
      <c r="D37" s="138"/>
    </row>
    <row r="38" spans="1:4" x14ac:dyDescent="0.2">
      <c r="A38" s="113"/>
      <c r="B38" s="127" t="s">
        <v>248</v>
      </c>
      <c r="C38" s="139"/>
      <c r="D38" s="138"/>
    </row>
    <row r="39" spans="1:4" x14ac:dyDescent="0.2">
      <c r="A39" s="113"/>
      <c r="B39" s="84" t="s">
        <v>249</v>
      </c>
      <c r="C39" s="43">
        <f>SUM(C35:C38)+C32</f>
        <v>10964651.289999999</v>
      </c>
      <c r="D39" s="43">
        <f>SUM(D35:D38)+D32</f>
        <v>0</v>
      </c>
    </row>
    <row r="40" spans="1:4" x14ac:dyDescent="0.2">
      <c r="A40" s="113"/>
      <c r="B40" s="113"/>
      <c r="C40" s="113"/>
      <c r="D40" s="113"/>
    </row>
    <row r="41" spans="1:4" x14ac:dyDescent="0.2">
      <c r="A41" s="113"/>
      <c r="B41" s="113"/>
      <c r="C41" s="113"/>
      <c r="D41" s="113"/>
    </row>
    <row r="42" spans="1:4" x14ac:dyDescent="0.2">
      <c r="A42" s="113"/>
      <c r="B42" s="113"/>
      <c r="C42" s="113"/>
      <c r="D42" s="113"/>
    </row>
  </sheetData>
  <mergeCells count="2">
    <mergeCell ref="C4:C5"/>
    <mergeCell ref="D4:D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1122942E5EC4EBE1E2625A3A63848" ma:contentTypeVersion="14" ma:contentTypeDescription="Create a new document." ma:contentTypeScope="" ma:versionID="44406a8ded0e05bfd36297fa3f2ad19b">
  <xsd:schema xmlns:xsd="http://www.w3.org/2001/XMLSchema" xmlns:xs="http://www.w3.org/2001/XMLSchema" xmlns:p="http://schemas.microsoft.com/office/2006/metadata/properties" xmlns:ns2="08012fc6-b874-4347-8436-2a618f017cdb" xmlns:ns3="90e68804-913a-44cc-9b5d-c6202f67e8e8" targetNamespace="http://schemas.microsoft.com/office/2006/metadata/properties" ma:root="true" ma:fieldsID="7f9f767d2896306e464f2492fdcc9343" ns2:_="" ns3:_="">
    <xsd:import namespace="08012fc6-b874-4347-8436-2a618f017cdb"/>
    <xsd:import namespace="90e68804-913a-44cc-9b5d-c6202f67e8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12fc6-b874-4347-8436-2a618f017c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46af8f8e-1e45-4bcb-8b90-291e597263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68804-913a-44cc-9b5d-c6202f67e8e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d8646e8-7281-4b82-ac33-169c8b0dc026}" ma:internalName="TaxCatchAll" ma:showField="CatchAllData" ma:web="90e68804-913a-44cc-9b5d-c6202f67e8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e68804-913a-44cc-9b5d-c6202f67e8e8" xsi:nil="true"/>
    <lcf76f155ced4ddcb4097134ff3c332f xmlns="08012fc6-b874-4347-8436-2a618f017cd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4393AE-4975-4FBD-B411-4C1242ECAA6C}"/>
</file>

<file path=customXml/itemProps2.xml><?xml version="1.0" encoding="utf-8"?>
<ds:datastoreItem xmlns:ds="http://schemas.openxmlformats.org/officeDocument/2006/customXml" ds:itemID="{0954DB2E-5227-43B4-B1C8-6B8DFF0F53A1}">
  <ds:schemaRefs>
    <ds:schemaRef ds:uri="http://schemas.microsoft.com/office/2006/metadata/properties"/>
    <ds:schemaRef ds:uri="http://schemas.microsoft.com/office/infopath/2007/PartnerControls"/>
    <ds:schemaRef ds:uri="b76169d7-ce20-4e5c-9a7f-3251a1e0b33b"/>
    <ds:schemaRef ds:uri="6ca02319-cf32-4d09-81fc-59034b7041d6"/>
    <ds:schemaRef ds:uri="90e68804-913a-44cc-9b5d-c6202f67e8e8"/>
    <ds:schemaRef ds:uri="08012fc6-b874-4347-8436-2a618f017cdb"/>
  </ds:schemaRefs>
</ds:datastoreItem>
</file>

<file path=customXml/itemProps3.xml><?xml version="1.0" encoding="utf-8"?>
<ds:datastoreItem xmlns:ds="http://schemas.openxmlformats.org/officeDocument/2006/customXml" ds:itemID="{80FF2855-7640-4915-A43A-D8EA2A89EA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13</vt:i4>
      </vt:variant>
    </vt:vector>
  </HeadingPairs>
  <TitlesOfParts>
    <vt:vector size="13" baseType="lpstr">
      <vt:lpstr>Økonomisk oversikt drift</vt:lpstr>
      <vt:lpstr>Bevigningsoversikt investering</vt:lpstr>
      <vt:lpstr>Balanseregnskap</vt:lpstr>
      <vt:lpstr>Note 1</vt:lpstr>
      <vt:lpstr>Note 2</vt:lpstr>
      <vt:lpstr>Note 3</vt:lpstr>
      <vt:lpstr>Note 4</vt:lpstr>
      <vt:lpstr>Note 5</vt:lpstr>
      <vt:lpstr>Note 6</vt:lpstr>
      <vt:lpstr>Note 7</vt:lpstr>
      <vt:lpstr>Note 8</vt:lpstr>
      <vt:lpstr>Note 9</vt:lpstr>
      <vt:lpstr>Note 10</vt:lpstr>
    </vt:vector>
  </TitlesOfParts>
  <Manager/>
  <Company>IKT Agder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Larsen, Elisabeth Aasbø</dc:creator>
  <cp:keywords/>
  <dc:description/>
  <cp:lastModifiedBy>Danielsen, Jan Henrik</cp:lastModifiedBy>
  <cp:revision/>
  <dcterms:created xsi:type="dcterms:W3CDTF">2021-03-02T13:52:40Z</dcterms:created>
  <dcterms:modified xsi:type="dcterms:W3CDTF">2026-03-12T11:08:43Z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0x010100AE81122942E5EC4EBE1E2625A3A63848</vt:lpwstr>
  </property>
  <property fmtid="{D5CDD505-2E9C-101B-9397-08002B2CF9AE}" pid="3" name="MediaServiceImageTags">
    <vt:lpwstr/>
  </property>
</Properties>
</file>